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11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</sheets>
  <definedNames>
    <definedName name="_xlnm.Print_Area" localSheetId="9">'2021'!$C:$G</definedName>
  </definedNames>
  <calcPr fullCalcOnLoad="1"/>
</workbook>
</file>

<file path=xl/comments7.xml><?xml version="1.0" encoding="utf-8"?>
<comments xmlns="http://schemas.openxmlformats.org/spreadsheetml/2006/main">
  <authors>
    <author>bernardberriot@libertysurf.fr</author>
  </authors>
  <commentList>
    <comment ref="D22" authorId="0">
      <text>
        <r>
          <rPr>
            <b/>
            <sz val="9"/>
            <rFont val="Tahoma"/>
            <family val="0"/>
          </rPr>
          <t>bernardberriot@libertysurf.fr:</t>
        </r>
        <r>
          <rPr>
            <sz val="9"/>
            <rFont val="Tahoma"/>
            <family val="0"/>
          </rPr>
          <t xml:space="preserve">
PAYE 3 ANS EN 2017</t>
        </r>
      </text>
    </comment>
  </commentList>
</comments>
</file>

<file path=xl/sharedStrings.xml><?xml version="1.0" encoding="utf-8"?>
<sst xmlns="http://schemas.openxmlformats.org/spreadsheetml/2006/main" count="308" uniqueCount="93">
  <si>
    <t>AJEC</t>
  </si>
  <si>
    <t>Ghandi</t>
  </si>
  <si>
    <t>Frais site WEB</t>
  </si>
  <si>
    <t>Frais  Fonctionnement</t>
  </si>
  <si>
    <t>Gestion tournois AJEC</t>
  </si>
  <si>
    <t>Gestion tournois internationaux</t>
  </si>
  <si>
    <t>Trophees et medailles</t>
  </si>
  <si>
    <t>Frais AG</t>
  </si>
  <si>
    <t>Autres charges frais CCP</t>
  </si>
  <si>
    <t>RECETTES</t>
  </si>
  <si>
    <t>Cotisations etranger</t>
  </si>
  <si>
    <t>Ventes au numero</t>
  </si>
  <si>
    <t>Tournois internationaux</t>
  </si>
  <si>
    <t>RESULTAT</t>
  </si>
  <si>
    <t>DEPENSES</t>
  </si>
  <si>
    <t>66221,35*1,75%</t>
  </si>
  <si>
    <t>Abonnments  2012</t>
  </si>
  <si>
    <t>Cotisations 2012</t>
  </si>
  <si>
    <t>Impression CDE DIAZO</t>
  </si>
  <si>
    <t>8*200</t>
  </si>
  <si>
    <t>Routage CDE BRC</t>
  </si>
  <si>
    <t>8*160</t>
  </si>
  <si>
    <t>Envoi  CDE  BRC</t>
  </si>
  <si>
    <t>8*175</t>
  </si>
  <si>
    <t>OVH</t>
  </si>
  <si>
    <t>Autres produits</t>
  </si>
  <si>
    <t xml:space="preserve">Congres ICCF </t>
  </si>
  <si>
    <t>Abonnments  2013</t>
  </si>
  <si>
    <t>Cotisations 2013</t>
  </si>
  <si>
    <t>BILAN  2012</t>
  </si>
  <si>
    <t>BILAN  2013</t>
  </si>
  <si>
    <t>BUDGET PREVISIONNEL  2013</t>
  </si>
  <si>
    <t>BUDGET PREVISIONNEL  2012</t>
  </si>
  <si>
    <t xml:space="preserve">Abonnements etranger </t>
  </si>
  <si>
    <t>52400*2%</t>
  </si>
  <si>
    <t>Produits financiers Compte  Epargne</t>
  </si>
  <si>
    <t>BUDGET PREVISIONNEL  2014</t>
  </si>
  <si>
    <t>Abonnments  2014</t>
  </si>
  <si>
    <t>Cotisations 2014</t>
  </si>
  <si>
    <t>6*200</t>
  </si>
  <si>
    <t>6*160</t>
  </si>
  <si>
    <t>6*175</t>
  </si>
  <si>
    <t>BUDGET PREVISIONNEL  2015</t>
  </si>
  <si>
    <t>Cotisations 2015</t>
  </si>
  <si>
    <t>61492,31*1%</t>
  </si>
  <si>
    <t>BILAN 2014</t>
  </si>
  <si>
    <t>PREVISIONNEL</t>
  </si>
  <si>
    <t>Abonnements  2015</t>
  </si>
  <si>
    <t xml:space="preserve">Abonnements étranger </t>
  </si>
  <si>
    <t>Cotisations étranger</t>
  </si>
  <si>
    <t>Ventes au numéro</t>
  </si>
  <si>
    <t>Produits financiers Compte  Épargne</t>
  </si>
  <si>
    <t>Trophées et médailles</t>
  </si>
  <si>
    <t xml:space="preserve">Congrés ICCF </t>
  </si>
  <si>
    <t>BUDGET PREVISIONNEL  2016</t>
  </si>
  <si>
    <t>BILAN 2015</t>
  </si>
  <si>
    <t>REEL</t>
  </si>
  <si>
    <t>Abonnements  2016</t>
  </si>
  <si>
    <t>Cotisations 2016</t>
  </si>
  <si>
    <t>BUDGET PREVISIONNEL  2017</t>
  </si>
  <si>
    <t>Abonnements  2017</t>
  </si>
  <si>
    <t>62202*0,75%</t>
  </si>
  <si>
    <t>6*300</t>
  </si>
  <si>
    <t>6*220</t>
  </si>
  <si>
    <t>Cotisations 2017</t>
  </si>
  <si>
    <t>6*250</t>
  </si>
  <si>
    <t>BUDGET PREVISIONNEL  2019</t>
  </si>
  <si>
    <t>Abonnements  2018</t>
  </si>
  <si>
    <t>Cotisations 2018</t>
  </si>
  <si>
    <t>Abonnements  2019</t>
  </si>
  <si>
    <t>Cotisations 2019</t>
  </si>
  <si>
    <t>BUDGET  PREVISIONNEL  2018</t>
  </si>
  <si>
    <t>Cotisations étranger intéfgrées</t>
  </si>
  <si>
    <t>62668,54*0,75%</t>
  </si>
  <si>
    <t>Trophées et médailles prix</t>
  </si>
  <si>
    <t>64678,54*0,75</t>
  </si>
  <si>
    <t>Trophées et médailles PRIX</t>
  </si>
  <si>
    <t>BUDGET PREVISIONNEL  2020</t>
  </si>
  <si>
    <t>Cotisations 2020</t>
  </si>
  <si>
    <t>63641,9*0,75%</t>
  </si>
  <si>
    <t>Gestion tournois internationaux ICCF</t>
  </si>
  <si>
    <t xml:space="preserve">Autres charges frais BP </t>
  </si>
  <si>
    <t>BUDGET PREVISIONNEL  2021</t>
  </si>
  <si>
    <t>63973,37*</t>
  </si>
  <si>
    <t>Cotisations 2021</t>
  </si>
  <si>
    <t>PERTE</t>
  </si>
  <si>
    <t>BUDGET PREVISIONNEL  2022</t>
  </si>
  <si>
    <t>Cotisations 2022</t>
  </si>
  <si>
    <t>GAIN</t>
  </si>
  <si>
    <t>BUDGET PREVISIONNEL  2023</t>
  </si>
  <si>
    <t>Cotisations 2023</t>
  </si>
  <si>
    <t>FRAIS SUIVI JURIDIQUE FIDAL 2022</t>
  </si>
  <si>
    <t xml:space="preserve"> 2023 Autres charges frais BP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</si>
</sst>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32" borderId="0" xfId="0" applyNumberFormat="1" applyFill="1" applyAlignment="1">
      <alignment/>
    </xf>
    <xf numFmtId="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4" fontId="3" fillId="32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3" fontId="7" fillId="0" borderId="0" xfId="47" applyFont="1" applyFill="1" applyAlignment="1">
      <alignment horizontal="center" vertical="center"/>
    </xf>
    <xf numFmtId="173" fontId="0" fillId="0" borderId="0" xfId="47" applyFont="1" applyFill="1" applyAlignment="1">
      <alignment horizontal="center" vertical="center"/>
    </xf>
    <xf numFmtId="173" fontId="3" fillId="0" borderId="0" xfId="47" applyFont="1" applyFill="1" applyAlignment="1">
      <alignment horizontal="center" vertical="center"/>
    </xf>
    <xf numFmtId="173" fontId="0" fillId="0" borderId="0" xfId="47" applyFont="1" applyFill="1" applyAlignment="1">
      <alignment horizontal="center" vertical="center"/>
    </xf>
    <xf numFmtId="173" fontId="3" fillId="0" borderId="0" xfId="0" applyNumberFormat="1" applyFont="1" applyFill="1" applyAlignment="1">
      <alignment/>
    </xf>
    <xf numFmtId="173" fontId="8" fillId="0" borderId="0" xfId="47" applyFont="1" applyFill="1" applyAlignment="1">
      <alignment horizontal="center" vertical="center"/>
    </xf>
    <xf numFmtId="173" fontId="3" fillId="0" borderId="0" xfId="47" applyFont="1" applyFill="1" applyAlignment="1">
      <alignment vertical="center"/>
    </xf>
    <xf numFmtId="173" fontId="9" fillId="0" borderId="0" xfId="47" applyFont="1" applyFill="1" applyAlignment="1">
      <alignment vertical="center"/>
    </xf>
    <xf numFmtId="173" fontId="8" fillId="0" borderId="0" xfId="47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8" fillId="0" borderId="11" xfId="0" applyNumberFormat="1" applyFont="1" applyBorder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22</xdr:row>
      <xdr:rowOff>76200</xdr:rowOff>
    </xdr:from>
    <xdr:to>
      <xdr:col>0</xdr:col>
      <xdr:colOff>1685925</xdr:colOff>
      <xdr:row>24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19250" y="3695700"/>
          <a:ext cx="6667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19</xdr:row>
      <xdr:rowOff>28575</xdr:rowOff>
    </xdr:from>
    <xdr:to>
      <xdr:col>3</xdr:col>
      <xdr:colOff>152400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4543425" y="3171825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E36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35.7109375" style="0" customWidth="1"/>
    <col min="2" max="2" width="15.7109375" style="0" customWidth="1"/>
    <col min="3" max="5" width="15.7109375" style="4" customWidth="1"/>
    <col min="6" max="6" width="15.7109375" style="3" customWidth="1"/>
    <col min="7" max="9" width="15.7109375" style="0" customWidth="1"/>
  </cols>
  <sheetData>
    <row r="2" spans="1:4" ht="12.75">
      <c r="A2" s="27" t="s">
        <v>0</v>
      </c>
      <c r="B2" s="27"/>
      <c r="C2" s="27"/>
      <c r="D2" s="27"/>
    </row>
    <row r="4" spans="1:4" ht="12.75">
      <c r="A4" s="27" t="s">
        <v>32</v>
      </c>
      <c r="B4" s="27"/>
      <c r="C4" s="27"/>
      <c r="D4" s="27"/>
    </row>
    <row r="5" ht="13.5" thickBot="1">
      <c r="E5" s="6" t="s">
        <v>29</v>
      </c>
    </row>
    <row r="6" ht="13.5" thickBot="1">
      <c r="A6" s="2" t="s">
        <v>9</v>
      </c>
    </row>
    <row r="7" spans="1:5" ht="12.75">
      <c r="A7" t="s">
        <v>16</v>
      </c>
      <c r="C7" s="4">
        <v>4185</v>
      </c>
      <c r="E7" s="4">
        <v>4344.5</v>
      </c>
    </row>
    <row r="8" spans="1:5" ht="12.75">
      <c r="A8" t="s">
        <v>17</v>
      </c>
      <c r="C8" s="4">
        <v>4750</v>
      </c>
      <c r="E8" s="4">
        <v>5053.65</v>
      </c>
    </row>
    <row r="9" spans="1:5" ht="12.75">
      <c r="A9" t="s">
        <v>33</v>
      </c>
      <c r="C9" s="4">
        <v>484</v>
      </c>
      <c r="E9" s="4">
        <v>484</v>
      </c>
    </row>
    <row r="10" spans="1:5" ht="12.75">
      <c r="A10" t="s">
        <v>10</v>
      </c>
      <c r="C10" s="4">
        <v>295</v>
      </c>
      <c r="E10" s="4">
        <v>295</v>
      </c>
    </row>
    <row r="11" spans="1:5" ht="12.75">
      <c r="A11" t="s">
        <v>11</v>
      </c>
      <c r="C11" s="4">
        <v>20.5</v>
      </c>
      <c r="E11" s="4">
        <v>36.9</v>
      </c>
    </row>
    <row r="12" spans="1:5" ht="12.75">
      <c r="A12" t="s">
        <v>12</v>
      </c>
      <c r="C12" s="4">
        <v>237</v>
      </c>
      <c r="E12" s="4">
        <v>702.56</v>
      </c>
    </row>
    <row r="13" spans="1:5" ht="12.75">
      <c r="A13" t="s">
        <v>35</v>
      </c>
      <c r="B13" t="s">
        <v>15</v>
      </c>
      <c r="C13" s="4">
        <v>1150</v>
      </c>
      <c r="E13" s="4">
        <v>1262.54</v>
      </c>
    </row>
    <row r="14" spans="1:5" ht="13.5" thickBot="1">
      <c r="A14" t="s">
        <v>25</v>
      </c>
      <c r="E14" s="4">
        <v>6</v>
      </c>
    </row>
    <row r="15" spans="3:5" ht="13.5" thickBot="1">
      <c r="C15" s="5">
        <f>SUM(C7:C13)</f>
        <v>11121.5</v>
      </c>
      <c r="E15" s="5">
        <f>SUM(E7:E14)</f>
        <v>12185.149999999998</v>
      </c>
    </row>
    <row r="17" ht="13.5" thickBot="1"/>
    <row r="18" ht="13.5" thickBot="1">
      <c r="A18" s="2" t="s">
        <v>14</v>
      </c>
    </row>
    <row r="20" spans="1:5" ht="12.75">
      <c r="A20" t="s">
        <v>18</v>
      </c>
      <c r="B20" t="s">
        <v>19</v>
      </c>
      <c r="C20" s="4">
        <f>8*200</f>
        <v>1600</v>
      </c>
      <c r="E20" s="4">
        <v>4297.22</v>
      </c>
    </row>
    <row r="21" spans="1:3" ht="12.75">
      <c r="A21" t="s">
        <v>20</v>
      </c>
      <c r="B21" t="s">
        <v>21</v>
      </c>
      <c r="C21" s="4">
        <f>8*160</f>
        <v>1280</v>
      </c>
    </row>
    <row r="22" spans="1:3" ht="12.75">
      <c r="A22" t="s">
        <v>22</v>
      </c>
      <c r="B22" t="s">
        <v>23</v>
      </c>
      <c r="C22" s="4">
        <f>8*175</f>
        <v>1400</v>
      </c>
    </row>
    <row r="23" spans="1:5" ht="12.75">
      <c r="A23" s="28" t="s">
        <v>2</v>
      </c>
      <c r="B23" t="s">
        <v>24</v>
      </c>
      <c r="C23" s="4">
        <v>80</v>
      </c>
      <c r="E23" s="4">
        <v>71.62</v>
      </c>
    </row>
    <row r="24" spans="1:3" ht="12.75">
      <c r="A24" s="28"/>
      <c r="B24" t="s">
        <v>1</v>
      </c>
      <c r="C24" s="4">
        <v>130</v>
      </c>
    </row>
    <row r="25" ht="12.75">
      <c r="A25" s="28"/>
    </row>
    <row r="26" spans="1:5" ht="12.75">
      <c r="A26" t="s">
        <v>3</v>
      </c>
      <c r="C26" s="4">
        <v>250</v>
      </c>
      <c r="E26" s="4">
        <v>157.17</v>
      </c>
    </row>
    <row r="27" spans="1:5" ht="12.75">
      <c r="A27" t="s">
        <v>4</v>
      </c>
      <c r="C27" s="4">
        <v>60</v>
      </c>
      <c r="E27" s="4">
        <v>23.85</v>
      </c>
    </row>
    <row r="28" spans="1:5" ht="12.75">
      <c r="A28" t="s">
        <v>5</v>
      </c>
      <c r="C28" s="4">
        <v>2000</v>
      </c>
      <c r="E28" s="4">
        <v>2204.25</v>
      </c>
    </row>
    <row r="29" spans="1:5" ht="12.75">
      <c r="A29" t="s">
        <v>6</v>
      </c>
      <c r="C29" s="7">
        <v>225</v>
      </c>
      <c r="E29" s="7">
        <v>2219.89</v>
      </c>
    </row>
    <row r="30" spans="1:5" ht="12.75">
      <c r="A30" t="s">
        <v>7</v>
      </c>
      <c r="C30" s="7">
        <v>5000</v>
      </c>
      <c r="E30" s="7">
        <v>4478.49</v>
      </c>
    </row>
    <row r="31" spans="1:5" ht="12.75">
      <c r="A31" t="s">
        <v>26</v>
      </c>
      <c r="C31" s="4">
        <v>600</v>
      </c>
      <c r="E31" s="4">
        <v>763.49</v>
      </c>
    </row>
    <row r="32" spans="1:5" ht="12.75">
      <c r="A32" t="s">
        <v>8</v>
      </c>
      <c r="C32" s="4">
        <v>10</v>
      </c>
      <c r="E32" s="4">
        <v>22.04</v>
      </c>
    </row>
    <row r="33" ht="13.5" thickBot="1"/>
    <row r="34" spans="3:5" ht="13.5" thickBot="1">
      <c r="C34" s="5">
        <f>SUM(C20:C33)</f>
        <v>12635</v>
      </c>
      <c r="E34" s="5">
        <f>SUM(E20:E33)</f>
        <v>14238.02</v>
      </c>
    </row>
    <row r="35" ht="13.5" thickBot="1"/>
    <row r="36" spans="2:5" ht="13.5" thickBot="1">
      <c r="B36" s="1" t="s">
        <v>13</v>
      </c>
      <c r="C36" s="5">
        <f>+C15-C34</f>
        <v>-1513.5</v>
      </c>
      <c r="E36" s="5">
        <f>+E15-E34</f>
        <v>-2052.8700000000026</v>
      </c>
    </row>
  </sheetData>
  <sheetProtection/>
  <mergeCells count="3">
    <mergeCell ref="A2:D2"/>
    <mergeCell ref="A4:D4"/>
    <mergeCell ref="A23:A25"/>
  </mergeCells>
  <printOptions/>
  <pageMargins left="0.787401575" right="0.787401575" top="0.984251969" bottom="0.984251969" header="0.4921259845" footer="0.4921259845"/>
  <pageSetup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C5:G27"/>
  <sheetViews>
    <sheetView zoomScalePageLayoutView="0" workbookViewId="0" topLeftCell="A1">
      <selection activeCell="G27" sqref="G27"/>
    </sheetView>
  </sheetViews>
  <sheetFormatPr defaultColWidth="11.421875" defaultRowHeight="12.75"/>
  <cols>
    <col min="3" max="3" width="36.28125" style="0" customWidth="1"/>
    <col min="5" max="5" width="15.7109375" style="0" customWidth="1"/>
    <col min="7" max="7" width="16.28125" style="0" customWidth="1"/>
  </cols>
  <sheetData>
    <row r="5" spans="3:7" ht="12.75">
      <c r="C5" s="27" t="s">
        <v>82</v>
      </c>
      <c r="D5" s="27"/>
      <c r="E5" s="27"/>
      <c r="F5" s="27"/>
      <c r="G5" s="27"/>
    </row>
    <row r="6" spans="5:6" ht="13.5" thickBot="1">
      <c r="E6" s="4"/>
      <c r="F6" s="4"/>
    </row>
    <row r="7" spans="3:7" ht="13.5" thickBot="1">
      <c r="C7" s="2" t="s">
        <v>9</v>
      </c>
      <c r="E7" s="5" t="s">
        <v>46</v>
      </c>
      <c r="F7" s="4"/>
      <c r="G7" s="8" t="s">
        <v>56</v>
      </c>
    </row>
    <row r="8" spans="3:7" ht="12.75">
      <c r="C8" t="s">
        <v>84</v>
      </c>
      <c r="E8" s="4">
        <v>3000</v>
      </c>
      <c r="F8" s="4"/>
      <c r="G8" s="26">
        <v>3852.91</v>
      </c>
    </row>
    <row r="9" spans="3:7" ht="12.75">
      <c r="C9" t="s">
        <v>12</v>
      </c>
      <c r="E9" s="4">
        <v>100</v>
      </c>
      <c r="F9" s="4"/>
      <c r="G9" s="26">
        <v>155</v>
      </c>
    </row>
    <row r="10" spans="3:7" ht="12.75">
      <c r="C10" t="s">
        <v>51</v>
      </c>
      <c r="D10" t="s">
        <v>83</v>
      </c>
      <c r="E10" s="4">
        <v>340</v>
      </c>
      <c r="F10" s="4"/>
      <c r="G10" s="26">
        <v>319.87</v>
      </c>
    </row>
    <row r="11" spans="3:7" ht="13.5" thickBot="1">
      <c r="C11" t="s">
        <v>25</v>
      </c>
      <c r="E11" s="4">
        <v>15</v>
      </c>
      <c r="F11" s="4"/>
      <c r="G11" s="26">
        <v>0</v>
      </c>
    </row>
    <row r="12" spans="5:7" ht="13.5" thickBot="1">
      <c r="E12" s="5">
        <f>SUM(E8:E11)</f>
        <v>3455</v>
      </c>
      <c r="F12" s="4"/>
      <c r="G12" s="5">
        <f>SUM(G8:G11)</f>
        <v>4327.78</v>
      </c>
    </row>
    <row r="13" spans="5:7" ht="12.75">
      <c r="E13" s="4"/>
      <c r="F13" s="4"/>
      <c r="G13" s="4"/>
    </row>
    <row r="14" spans="5:7" ht="13.5" thickBot="1">
      <c r="E14" s="4"/>
      <c r="F14" s="4"/>
      <c r="G14" s="4"/>
    </row>
    <row r="15" spans="3:7" ht="13.5" thickBot="1">
      <c r="C15" s="2" t="s">
        <v>14</v>
      </c>
      <c r="E15" s="4"/>
      <c r="F15" s="4"/>
      <c r="G15" s="4"/>
    </row>
    <row r="16" spans="3:7" ht="12.75">
      <c r="C16" s="9" t="s">
        <v>2</v>
      </c>
      <c r="E16" s="4">
        <v>100</v>
      </c>
      <c r="F16" s="4"/>
      <c r="G16" s="26">
        <v>236.24</v>
      </c>
    </row>
    <row r="17" spans="3:7" ht="12.75">
      <c r="C17" t="s">
        <v>3</v>
      </c>
      <c r="E17" s="4">
        <v>100</v>
      </c>
      <c r="F17" s="4"/>
      <c r="G17" s="26">
        <v>15.36</v>
      </c>
    </row>
    <row r="18" spans="3:7" ht="12.75">
      <c r="C18" t="s">
        <v>4</v>
      </c>
      <c r="E18" s="4">
        <v>20</v>
      </c>
      <c r="F18" s="4"/>
      <c r="G18" s="4">
        <v>0</v>
      </c>
    </row>
    <row r="19" spans="3:7" ht="12.75">
      <c r="C19" t="s">
        <v>80</v>
      </c>
      <c r="E19" s="4">
        <v>1500</v>
      </c>
      <c r="F19" s="4"/>
      <c r="G19" s="4">
        <v>0</v>
      </c>
    </row>
    <row r="20" spans="3:7" ht="12.75">
      <c r="C20" t="s">
        <v>76</v>
      </c>
      <c r="E20" s="4"/>
      <c r="F20" s="4"/>
      <c r="G20" s="4"/>
    </row>
    <row r="21" spans="3:7" ht="12.75">
      <c r="C21" s="11" t="s">
        <v>7</v>
      </c>
      <c r="D21" s="11"/>
      <c r="E21" s="12">
        <v>4000</v>
      </c>
      <c r="F21" s="4"/>
      <c r="G21" s="26">
        <v>2920.92</v>
      </c>
    </row>
    <row r="22" spans="3:7" ht="12.75">
      <c r="C22" t="s">
        <v>53</v>
      </c>
      <c r="E22" s="4">
        <v>500</v>
      </c>
      <c r="F22" s="4"/>
      <c r="G22" s="4">
        <v>0</v>
      </c>
    </row>
    <row r="23" spans="3:7" ht="12.75">
      <c r="C23" t="s">
        <v>81</v>
      </c>
      <c r="E23" s="4">
        <v>80</v>
      </c>
      <c r="F23" s="4"/>
      <c r="G23" s="26">
        <v>80.39</v>
      </c>
    </row>
    <row r="24" spans="5:7" ht="13.5" thickBot="1">
      <c r="E24" s="4"/>
      <c r="F24" s="4"/>
      <c r="G24" s="4"/>
    </row>
    <row r="25" spans="5:7" ht="13.5" thickBot="1">
      <c r="E25" s="5">
        <f>SUM(E16:E24)</f>
        <v>6300</v>
      </c>
      <c r="F25" s="4"/>
      <c r="G25" s="5">
        <f>SUM(G16:G24)</f>
        <v>3252.91</v>
      </c>
    </row>
    <row r="26" spans="5:7" ht="13.5" thickBot="1">
      <c r="E26" s="4"/>
      <c r="F26" s="4"/>
      <c r="G26" s="4"/>
    </row>
    <row r="27" spans="4:7" ht="13.5" thickBot="1">
      <c r="D27" s="1" t="s">
        <v>85</v>
      </c>
      <c r="E27" s="25">
        <f>+E12-E25</f>
        <v>-2845</v>
      </c>
      <c r="F27" s="4"/>
      <c r="G27" s="5">
        <f>+G12-G25</f>
        <v>1074.87</v>
      </c>
    </row>
  </sheetData>
  <sheetProtection/>
  <mergeCells count="1">
    <mergeCell ref="C5:G5"/>
  </mergeCells>
  <printOptions gridLines="1"/>
  <pageMargins left="0.787401575" right="0.787401575" top="0.984251969" bottom="0.984251969" header="0.4921259845" footer="0.4921259845"/>
  <pageSetup fitToHeight="1" fitToWidth="1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C5:G27"/>
  <sheetViews>
    <sheetView zoomScalePageLayoutView="0" workbookViewId="0" topLeftCell="A1">
      <selection activeCell="G16" sqref="G16:G20"/>
    </sheetView>
  </sheetViews>
  <sheetFormatPr defaultColWidth="11.421875" defaultRowHeight="12.75"/>
  <cols>
    <col min="3" max="3" width="36.28125" style="0" customWidth="1"/>
    <col min="5" max="5" width="15.7109375" style="0" customWidth="1"/>
    <col min="7" max="7" width="16.28125" style="0" customWidth="1"/>
  </cols>
  <sheetData>
    <row r="5" spans="3:7" ht="12.75">
      <c r="C5" s="27" t="s">
        <v>86</v>
      </c>
      <c r="D5" s="27"/>
      <c r="E5" s="27"/>
      <c r="F5" s="27"/>
      <c r="G5" s="27"/>
    </row>
    <row r="6" spans="5:6" ht="13.5" thickBot="1">
      <c r="E6" s="4"/>
      <c r="F6" s="4"/>
    </row>
    <row r="7" spans="3:7" ht="13.5" thickBot="1">
      <c r="C7" s="2" t="s">
        <v>9</v>
      </c>
      <c r="E7" s="5" t="s">
        <v>46</v>
      </c>
      <c r="F7" s="4"/>
      <c r="G7" s="8" t="s">
        <v>56</v>
      </c>
    </row>
    <row r="8" spans="3:7" ht="12.75">
      <c r="C8" t="s">
        <v>87</v>
      </c>
      <c r="E8" s="4">
        <v>3500</v>
      </c>
      <c r="F8" s="4"/>
      <c r="G8" s="4"/>
    </row>
    <row r="9" spans="3:7" ht="12.75">
      <c r="C9" t="s">
        <v>12</v>
      </c>
      <c r="E9" s="4">
        <v>150</v>
      </c>
      <c r="F9" s="4"/>
      <c r="G9" s="4"/>
    </row>
    <row r="10" spans="3:7" ht="12.75">
      <c r="C10" t="s">
        <v>51</v>
      </c>
      <c r="E10" s="4">
        <v>400</v>
      </c>
      <c r="F10" s="4"/>
      <c r="G10" s="4"/>
    </row>
    <row r="11" spans="3:7" ht="13.5" thickBot="1">
      <c r="C11" t="s">
        <v>25</v>
      </c>
      <c r="E11" s="4">
        <v>50</v>
      </c>
      <c r="F11" s="4"/>
      <c r="G11" s="4"/>
    </row>
    <row r="12" spans="5:7" ht="13.5" thickBot="1">
      <c r="E12" s="5">
        <f>SUM(E8:E11)</f>
        <v>4100</v>
      </c>
      <c r="F12" s="4"/>
      <c r="G12" s="5">
        <f>SUM(G8:G11)</f>
        <v>0</v>
      </c>
    </row>
    <row r="13" spans="5:7" ht="12.75">
      <c r="E13" s="4"/>
      <c r="F13" s="4"/>
      <c r="G13" s="4"/>
    </row>
    <row r="14" spans="5:7" ht="13.5" thickBot="1">
      <c r="E14" s="4"/>
      <c r="F14" s="4"/>
      <c r="G14" s="4"/>
    </row>
    <row r="15" spans="3:7" ht="13.5" thickBot="1">
      <c r="C15" s="2" t="s">
        <v>14</v>
      </c>
      <c r="E15" s="4"/>
      <c r="F15" s="4"/>
      <c r="G15" s="4"/>
    </row>
    <row r="16" spans="3:7" ht="12.75">
      <c r="C16" s="9" t="s">
        <v>2</v>
      </c>
      <c r="E16" s="4">
        <v>400</v>
      </c>
      <c r="F16" s="4"/>
      <c r="G16" s="4"/>
    </row>
    <row r="17" spans="3:7" ht="12.75">
      <c r="C17" t="s">
        <v>3</v>
      </c>
      <c r="E17" s="4">
        <v>100</v>
      </c>
      <c r="F17" s="4"/>
      <c r="G17" s="4"/>
    </row>
    <row r="18" spans="3:7" ht="12.75">
      <c r="C18" t="s">
        <v>4</v>
      </c>
      <c r="E18" s="4">
        <v>100</v>
      </c>
      <c r="F18" s="4"/>
      <c r="G18" s="4"/>
    </row>
    <row r="19" spans="3:7" ht="12.75">
      <c r="C19" t="s">
        <v>80</v>
      </c>
      <c r="E19" s="4">
        <v>1500</v>
      </c>
      <c r="F19" s="4"/>
      <c r="G19" s="4"/>
    </row>
    <row r="20" spans="3:7" ht="12.75">
      <c r="C20" t="s">
        <v>76</v>
      </c>
      <c r="E20" s="4">
        <v>0</v>
      </c>
      <c r="F20" s="4"/>
      <c r="G20" s="4"/>
    </row>
    <row r="21" spans="3:7" ht="12.75">
      <c r="C21" s="11" t="s">
        <v>7</v>
      </c>
      <c r="D21" s="11"/>
      <c r="E21" s="12">
        <v>0</v>
      </c>
      <c r="F21" s="4"/>
      <c r="G21" s="4"/>
    </row>
    <row r="22" spans="3:7" ht="12.75">
      <c r="C22" t="s">
        <v>53</v>
      </c>
      <c r="E22" s="4">
        <v>500</v>
      </c>
      <c r="F22" s="4"/>
      <c r="G22" s="4"/>
    </row>
    <row r="23" spans="3:7" ht="12.75">
      <c r="C23" t="s">
        <v>81</v>
      </c>
      <c r="E23" s="4">
        <v>100</v>
      </c>
      <c r="F23" s="4"/>
      <c r="G23" s="4"/>
    </row>
    <row r="24" spans="5:7" ht="13.5" thickBot="1">
      <c r="E24" s="4"/>
      <c r="F24" s="4"/>
      <c r="G24" s="4"/>
    </row>
    <row r="25" spans="5:7" ht="13.5" thickBot="1">
      <c r="E25" s="5">
        <f>SUM(E16:E24)</f>
        <v>2700</v>
      </c>
      <c r="F25" s="4"/>
      <c r="G25" s="5">
        <f>SUM(G16:G24)</f>
        <v>0</v>
      </c>
    </row>
    <row r="26" spans="5:7" ht="13.5" thickBot="1">
      <c r="E26" s="4"/>
      <c r="F26" s="4"/>
      <c r="G26" s="4"/>
    </row>
    <row r="27" spans="4:7" ht="13.5" thickBot="1">
      <c r="D27" s="1" t="s">
        <v>88</v>
      </c>
      <c r="E27" s="25">
        <f>+E12-E25</f>
        <v>1400</v>
      </c>
      <c r="F27" s="4"/>
      <c r="G27" s="5">
        <f>+G12-G25</f>
        <v>0</v>
      </c>
    </row>
  </sheetData>
  <sheetProtection/>
  <mergeCells count="1">
    <mergeCell ref="C5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5:G28"/>
  <sheetViews>
    <sheetView tabSelected="1" zoomScalePageLayoutView="0" workbookViewId="0" topLeftCell="A4">
      <selection activeCell="I22" sqref="I22"/>
    </sheetView>
  </sheetViews>
  <sheetFormatPr defaultColWidth="11.421875" defaultRowHeight="12.75"/>
  <cols>
    <col min="3" max="3" width="36.28125" style="0" customWidth="1"/>
    <col min="5" max="5" width="15.7109375" style="0" customWidth="1"/>
    <col min="7" max="7" width="16.28125" style="0" customWidth="1"/>
  </cols>
  <sheetData>
    <row r="5" spans="3:7" ht="12.75">
      <c r="C5" s="27" t="s">
        <v>89</v>
      </c>
      <c r="D5" s="27"/>
      <c r="E5" s="27"/>
      <c r="F5" s="27"/>
      <c r="G5" s="27"/>
    </row>
    <row r="6" spans="5:6" ht="13.5" thickBot="1">
      <c r="E6" s="4"/>
      <c r="F6" s="4"/>
    </row>
    <row r="7" spans="3:7" ht="13.5" thickBot="1">
      <c r="C7" s="2" t="s">
        <v>9</v>
      </c>
      <c r="E7" s="5" t="s">
        <v>46</v>
      </c>
      <c r="F7" s="4"/>
      <c r="G7" s="8" t="s">
        <v>56</v>
      </c>
    </row>
    <row r="8" spans="3:7" ht="12.75">
      <c r="C8" t="s">
        <v>90</v>
      </c>
      <c r="E8" s="4">
        <v>3500</v>
      </c>
      <c r="F8" s="4"/>
      <c r="G8" s="4"/>
    </row>
    <row r="9" spans="3:7" ht="12.75">
      <c r="C9" t="s">
        <v>12</v>
      </c>
      <c r="E9" s="4">
        <v>150</v>
      </c>
      <c r="F9" s="4"/>
      <c r="G9" s="4"/>
    </row>
    <row r="10" spans="3:7" ht="12.75">
      <c r="C10" t="s">
        <v>51</v>
      </c>
      <c r="E10" s="4">
        <v>1000</v>
      </c>
      <c r="F10" s="4"/>
      <c r="G10" s="4"/>
    </row>
    <row r="11" spans="3:7" ht="13.5" thickBot="1">
      <c r="C11" t="s">
        <v>25</v>
      </c>
      <c r="E11" s="4">
        <v>50</v>
      </c>
      <c r="F11" s="4"/>
      <c r="G11" s="4"/>
    </row>
    <row r="12" spans="5:7" ht="13.5" thickBot="1">
      <c r="E12" s="5">
        <f>SUM(E8:E11)</f>
        <v>4700</v>
      </c>
      <c r="F12" s="4"/>
      <c r="G12" s="5">
        <f>SUM(G8:G11)</f>
        <v>0</v>
      </c>
    </row>
    <row r="13" spans="5:7" ht="12.75">
      <c r="E13" s="4"/>
      <c r="F13" s="4"/>
      <c r="G13" s="4"/>
    </row>
    <row r="14" spans="5:7" ht="13.5" thickBot="1">
      <c r="E14" s="4"/>
      <c r="F14" s="4"/>
      <c r="G14" s="4"/>
    </row>
    <row r="15" spans="3:7" ht="13.5" thickBot="1">
      <c r="C15" s="2" t="s">
        <v>14</v>
      </c>
      <c r="E15" s="4"/>
      <c r="F15" s="4"/>
      <c r="G15" s="4"/>
    </row>
    <row r="16" spans="3:7" ht="12.75">
      <c r="C16" s="9" t="s">
        <v>2</v>
      </c>
      <c r="E16" s="4">
        <v>100</v>
      </c>
      <c r="F16" s="4"/>
      <c r="G16" s="4"/>
    </row>
    <row r="17" spans="3:7" ht="12.75">
      <c r="C17" t="s">
        <v>3</v>
      </c>
      <c r="E17" s="4">
        <v>100</v>
      </c>
      <c r="F17" s="4"/>
      <c r="G17" s="4"/>
    </row>
    <row r="18" spans="3:7" ht="12.75">
      <c r="C18" t="s">
        <v>4</v>
      </c>
      <c r="E18" s="4">
        <v>100</v>
      </c>
      <c r="F18" s="4"/>
      <c r="G18" s="4"/>
    </row>
    <row r="19" spans="3:7" ht="12.75">
      <c r="C19" t="s">
        <v>80</v>
      </c>
      <c r="E19" s="4">
        <v>1000</v>
      </c>
      <c r="F19" s="4"/>
      <c r="G19" s="4"/>
    </row>
    <row r="20" spans="3:7" ht="12.75">
      <c r="C20" t="s">
        <v>76</v>
      </c>
      <c r="E20" s="4">
        <v>70</v>
      </c>
      <c r="F20" s="4"/>
      <c r="G20" s="4"/>
    </row>
    <row r="21" spans="3:7" ht="12.75">
      <c r="C21" s="11" t="s">
        <v>7</v>
      </c>
      <c r="D21" s="11"/>
      <c r="E21" s="12">
        <v>3500</v>
      </c>
      <c r="F21" s="4"/>
      <c r="G21" s="4"/>
    </row>
    <row r="22" spans="3:7" ht="12.75">
      <c r="C22" t="s">
        <v>53</v>
      </c>
      <c r="E22" s="4">
        <v>500</v>
      </c>
      <c r="F22" s="4"/>
      <c r="G22" s="4"/>
    </row>
    <row r="23" spans="3:7" ht="12.75">
      <c r="C23" t="s">
        <v>91</v>
      </c>
      <c r="E23" s="4">
        <v>4600</v>
      </c>
      <c r="F23" s="4"/>
      <c r="G23" s="4"/>
    </row>
    <row r="24" spans="3:7" ht="12.75">
      <c r="C24" t="s">
        <v>92</v>
      </c>
      <c r="E24" s="4">
        <v>100</v>
      </c>
      <c r="F24" s="4"/>
      <c r="G24" s="4"/>
    </row>
    <row r="25" spans="5:7" ht="13.5" thickBot="1">
      <c r="E25" s="4"/>
      <c r="F25" s="4"/>
      <c r="G25" s="4"/>
    </row>
    <row r="26" spans="5:7" ht="13.5" thickBot="1">
      <c r="E26" s="5">
        <f>SUM(E16:E25)</f>
        <v>10070</v>
      </c>
      <c r="F26" s="4"/>
      <c r="G26" s="5">
        <f>SUM(G16:G25)</f>
        <v>0</v>
      </c>
    </row>
    <row r="27" spans="5:7" ht="13.5" thickBot="1">
      <c r="E27" s="4"/>
      <c r="F27" s="4"/>
      <c r="G27" s="4"/>
    </row>
    <row r="28" spans="4:7" ht="13.5" thickBot="1">
      <c r="D28" s="1" t="s">
        <v>88</v>
      </c>
      <c r="E28" s="25">
        <f>+E12-E26</f>
        <v>-5370</v>
      </c>
      <c r="F28" s="4"/>
      <c r="G28" s="5">
        <f>+G12-G26</f>
        <v>0</v>
      </c>
    </row>
  </sheetData>
  <sheetProtection/>
  <mergeCells count="1">
    <mergeCell ref="C5:G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G34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35.7109375" style="0" customWidth="1"/>
    <col min="2" max="2" width="15.7109375" style="0" customWidth="1"/>
    <col min="3" max="3" width="15.7109375" style="4" customWidth="1"/>
    <col min="4" max="4" width="10.8515625" style="4" customWidth="1"/>
    <col min="5" max="5" width="15.7109375" style="4" customWidth="1"/>
    <col min="6" max="6" width="10.8515625" style="3" customWidth="1"/>
  </cols>
  <sheetData>
    <row r="2" spans="1:4" ht="12.75">
      <c r="A2" s="27" t="s">
        <v>0</v>
      </c>
      <c r="B2" s="27"/>
      <c r="C2" s="27"/>
      <c r="D2" s="27"/>
    </row>
    <row r="4" spans="1:4" ht="13.5" thickBot="1">
      <c r="A4" s="27" t="s">
        <v>31</v>
      </c>
      <c r="B4" s="27"/>
      <c r="C4" s="27"/>
      <c r="D4" s="27"/>
    </row>
    <row r="5" ht="13.5" thickBot="1">
      <c r="E5" s="8" t="s">
        <v>30</v>
      </c>
    </row>
    <row r="6" ht="13.5" thickBot="1">
      <c r="A6" s="2" t="s">
        <v>9</v>
      </c>
    </row>
    <row r="7" spans="1:5" ht="12.75">
      <c r="A7" t="s">
        <v>27</v>
      </c>
      <c r="C7" s="4">
        <v>4000</v>
      </c>
      <c r="E7" s="4">
        <v>3490</v>
      </c>
    </row>
    <row r="8" spans="1:5" ht="12.75">
      <c r="A8" t="s">
        <v>28</v>
      </c>
      <c r="C8" s="4">
        <v>5000</v>
      </c>
      <c r="E8" s="4">
        <v>5571</v>
      </c>
    </row>
    <row r="9" spans="1:5" ht="12.75">
      <c r="A9" t="s">
        <v>33</v>
      </c>
      <c r="C9" s="4">
        <v>500</v>
      </c>
      <c r="E9" s="4">
        <v>745</v>
      </c>
    </row>
    <row r="10" spans="1:3" ht="12.75">
      <c r="A10" t="s">
        <v>10</v>
      </c>
      <c r="C10" s="4">
        <v>350</v>
      </c>
    </row>
    <row r="11" spans="1:5" ht="12.75">
      <c r="A11" t="s">
        <v>11</v>
      </c>
      <c r="C11" s="4">
        <v>35</v>
      </c>
      <c r="E11" s="4">
        <v>11</v>
      </c>
    </row>
    <row r="12" spans="1:5" ht="12.75">
      <c r="A12" t="s">
        <v>12</v>
      </c>
      <c r="C12" s="4">
        <v>700</v>
      </c>
      <c r="E12" s="4">
        <v>2045</v>
      </c>
    </row>
    <row r="13" spans="1:5" ht="12.75">
      <c r="A13" t="s">
        <v>35</v>
      </c>
      <c r="B13" t="s">
        <v>34</v>
      </c>
      <c r="C13" s="4">
        <f>52400*0.02</f>
        <v>1048</v>
      </c>
      <c r="E13" s="4">
        <v>861</v>
      </c>
    </row>
    <row r="14" spans="1:5" ht="13.5" thickBot="1">
      <c r="A14" t="s">
        <v>25</v>
      </c>
      <c r="C14" s="4">
        <v>10</v>
      </c>
      <c r="E14" s="4">
        <v>511</v>
      </c>
    </row>
    <row r="15" spans="3:5" ht="13.5" thickBot="1">
      <c r="C15" s="10">
        <f>SUM(C7:C14)</f>
        <v>11643</v>
      </c>
      <c r="E15" s="10">
        <f>SUM(E7:E14)</f>
        <v>13234</v>
      </c>
    </row>
    <row r="17" ht="13.5" thickBot="1"/>
    <row r="18" ht="13.5" thickBot="1">
      <c r="A18" s="2" t="s">
        <v>14</v>
      </c>
    </row>
    <row r="20" spans="1:7" ht="12.75">
      <c r="A20" t="s">
        <v>18</v>
      </c>
      <c r="B20" t="s">
        <v>19</v>
      </c>
      <c r="C20" s="4">
        <v>1600</v>
      </c>
      <c r="E20" s="7">
        <f>3322+384</f>
        <v>3706</v>
      </c>
      <c r="G20" s="4"/>
    </row>
    <row r="21" spans="1:4" ht="12.75">
      <c r="A21" t="s">
        <v>20</v>
      </c>
      <c r="B21" t="s">
        <v>21</v>
      </c>
      <c r="C21" s="4">
        <v>1280</v>
      </c>
      <c r="D21" s="7">
        <f>C20+C21+C22</f>
        <v>4280</v>
      </c>
    </row>
    <row r="22" spans="1:3" ht="12.75">
      <c r="A22" t="s">
        <v>22</v>
      </c>
      <c r="B22" t="s">
        <v>23</v>
      </c>
      <c r="C22" s="4">
        <f>8*175</f>
        <v>1400</v>
      </c>
    </row>
    <row r="23" spans="1:5" ht="12.75">
      <c r="A23" s="9" t="s">
        <v>2</v>
      </c>
      <c r="B23" t="s">
        <v>24</v>
      </c>
      <c r="C23" s="4">
        <v>80</v>
      </c>
      <c r="E23" s="4">
        <v>72</v>
      </c>
    </row>
    <row r="24" spans="1:5" ht="12.75">
      <c r="A24" t="s">
        <v>3</v>
      </c>
      <c r="C24" s="4">
        <v>150</v>
      </c>
      <c r="E24" s="4">
        <v>115</v>
      </c>
    </row>
    <row r="25" spans="1:3" ht="12.75">
      <c r="A25" t="s">
        <v>4</v>
      </c>
      <c r="C25" s="4">
        <v>30</v>
      </c>
    </row>
    <row r="26" spans="1:5" ht="12.75">
      <c r="A26" t="s">
        <v>5</v>
      </c>
      <c r="C26" s="7">
        <v>2000</v>
      </c>
      <c r="D26" s="7"/>
      <c r="E26" s="7">
        <v>1344</v>
      </c>
    </row>
    <row r="27" spans="1:5" ht="12.75">
      <c r="A27" t="s">
        <v>6</v>
      </c>
      <c r="C27" s="4">
        <v>100</v>
      </c>
      <c r="E27" s="4">
        <v>0</v>
      </c>
    </row>
    <row r="28" spans="1:5" ht="12.75">
      <c r="A28" t="s">
        <v>7</v>
      </c>
      <c r="C28" s="4">
        <v>5500</v>
      </c>
      <c r="E28" s="4">
        <v>5121</v>
      </c>
    </row>
    <row r="29" spans="1:3" ht="12.75">
      <c r="A29" t="s">
        <v>26</v>
      </c>
      <c r="C29" s="4">
        <v>600</v>
      </c>
    </row>
    <row r="30" spans="1:5" ht="12.75">
      <c r="A30" t="s">
        <v>8</v>
      </c>
      <c r="C30" s="4">
        <v>20</v>
      </c>
      <c r="E30" s="4">
        <v>76</v>
      </c>
    </row>
    <row r="31" ht="13.5" thickBot="1"/>
    <row r="32" spans="3:5" ht="13.5" thickBot="1">
      <c r="C32" s="10">
        <f>SUM(C20:C31)</f>
        <v>12760</v>
      </c>
      <c r="E32" s="10">
        <f>SUM(E20:E31)</f>
        <v>10434</v>
      </c>
    </row>
    <row r="33" ht="13.5" thickBot="1"/>
    <row r="34" spans="2:5" ht="13.5" thickBot="1">
      <c r="B34" s="1" t="s">
        <v>13</v>
      </c>
      <c r="C34" s="5">
        <f>+C15-C32</f>
        <v>-1117</v>
      </c>
      <c r="E34" s="5">
        <f>+E15-E32</f>
        <v>2800</v>
      </c>
    </row>
  </sheetData>
  <sheetProtection/>
  <mergeCells count="2">
    <mergeCell ref="A2:D2"/>
    <mergeCell ref="A4:D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4:E37"/>
  <sheetViews>
    <sheetView zoomScalePageLayoutView="0" workbookViewId="0" topLeftCell="A19">
      <selection activeCell="E25" sqref="E25"/>
    </sheetView>
  </sheetViews>
  <sheetFormatPr defaultColWidth="11.421875" defaultRowHeight="12.75"/>
  <cols>
    <col min="1" max="1" width="36.140625" style="0" customWidth="1"/>
    <col min="2" max="3" width="15.7109375" style="0" customWidth="1"/>
  </cols>
  <sheetData>
    <row r="4" spans="3:5" ht="12.75">
      <c r="C4" s="4"/>
      <c r="D4" s="4"/>
      <c r="E4" s="4"/>
    </row>
    <row r="5" spans="1:5" ht="13.5" thickBot="1">
      <c r="A5" s="27" t="s">
        <v>36</v>
      </c>
      <c r="B5" s="27"/>
      <c r="C5" s="27"/>
      <c r="D5" s="27"/>
      <c r="E5" s="4"/>
    </row>
    <row r="6" spans="3:5" ht="13.5" thickBot="1">
      <c r="C6" s="5" t="s">
        <v>46</v>
      </c>
      <c r="D6" s="4"/>
      <c r="E6" s="8" t="s">
        <v>45</v>
      </c>
    </row>
    <row r="7" spans="1:5" ht="13.5" thickBot="1">
      <c r="A7" s="2" t="s">
        <v>9</v>
      </c>
      <c r="C7" s="4"/>
      <c r="D7" s="4"/>
      <c r="E7" s="4"/>
    </row>
    <row r="8" spans="1:5" ht="12.75">
      <c r="A8" t="s">
        <v>37</v>
      </c>
      <c r="C8" s="4">
        <v>4000</v>
      </c>
      <c r="D8" s="4"/>
      <c r="E8" s="4">
        <v>3335.5</v>
      </c>
    </row>
    <row r="9" spans="1:5" ht="12.75">
      <c r="A9" t="s">
        <v>38</v>
      </c>
      <c r="C9" s="4">
        <v>5000</v>
      </c>
      <c r="D9" s="4"/>
      <c r="E9" s="4">
        <v>5038</v>
      </c>
    </row>
    <row r="10" spans="1:5" ht="12.75">
      <c r="A10" t="s">
        <v>33</v>
      </c>
      <c r="C10" s="4">
        <v>500</v>
      </c>
      <c r="D10" s="4"/>
      <c r="E10" s="4">
        <v>386</v>
      </c>
    </row>
    <row r="11" spans="1:5" ht="12.75">
      <c r="A11" t="s">
        <v>10</v>
      </c>
      <c r="C11" s="4">
        <v>350</v>
      </c>
      <c r="D11" s="4"/>
      <c r="E11" s="4">
        <v>362</v>
      </c>
    </row>
    <row r="12" spans="1:5" ht="12.75">
      <c r="A12" t="s">
        <v>11</v>
      </c>
      <c r="C12" s="4">
        <v>35</v>
      </c>
      <c r="D12" s="4"/>
      <c r="E12" s="4">
        <v>15</v>
      </c>
    </row>
    <row r="13" spans="1:5" ht="12.75">
      <c r="A13" t="s">
        <v>12</v>
      </c>
      <c r="C13" s="4">
        <v>700</v>
      </c>
      <c r="D13" s="4"/>
      <c r="E13" s="4">
        <v>965</v>
      </c>
    </row>
    <row r="14" spans="1:5" ht="12.75">
      <c r="A14" t="s">
        <v>35</v>
      </c>
      <c r="B14" t="s">
        <v>34</v>
      </c>
      <c r="C14" s="4">
        <f>52400*0.02</f>
        <v>1048</v>
      </c>
      <c r="D14" s="4"/>
      <c r="E14" s="4">
        <v>653.24</v>
      </c>
    </row>
    <row r="15" spans="1:5" ht="13.5" thickBot="1">
      <c r="A15" t="s">
        <v>25</v>
      </c>
      <c r="C15" s="4">
        <v>10</v>
      </c>
      <c r="D15" s="4"/>
      <c r="E15" s="4">
        <v>10.28</v>
      </c>
    </row>
    <row r="16" spans="3:5" ht="13.5" thickBot="1">
      <c r="C16" s="5">
        <f>SUM(C8:C15)</f>
        <v>11643</v>
      </c>
      <c r="D16" s="4"/>
      <c r="E16" s="5">
        <f>SUM(E8:E15)</f>
        <v>10765.02</v>
      </c>
    </row>
    <row r="17" spans="3:5" ht="12.75">
      <c r="C17" s="4"/>
      <c r="D17" s="4"/>
      <c r="E17" s="4"/>
    </row>
    <row r="18" spans="3:5" ht="13.5" thickBot="1">
      <c r="C18" s="4"/>
      <c r="D18" s="4"/>
      <c r="E18" s="4"/>
    </row>
    <row r="19" spans="1:5" ht="13.5" thickBot="1">
      <c r="A19" s="2" t="s">
        <v>14</v>
      </c>
      <c r="C19" s="4"/>
      <c r="D19" s="4"/>
      <c r="E19" s="4"/>
    </row>
    <row r="20" spans="3:5" ht="12.75">
      <c r="C20" s="4"/>
      <c r="D20" s="4"/>
      <c r="E20" s="4"/>
    </row>
    <row r="21" spans="1:5" ht="12.75">
      <c r="A21" t="s">
        <v>18</v>
      </c>
      <c r="B21" t="s">
        <v>39</v>
      </c>
      <c r="C21" s="4">
        <v>1200</v>
      </c>
      <c r="D21" s="4"/>
      <c r="E21" s="4">
        <v>3396.78</v>
      </c>
    </row>
    <row r="22" spans="1:5" ht="12.75">
      <c r="A22" t="s">
        <v>20</v>
      </c>
      <c r="B22" t="s">
        <v>40</v>
      </c>
      <c r="C22" s="4">
        <f>160*6</f>
        <v>960</v>
      </c>
      <c r="D22" s="4"/>
      <c r="E22" s="4"/>
    </row>
    <row r="23" spans="1:5" ht="12.75">
      <c r="A23" t="s">
        <v>22</v>
      </c>
      <c r="B23" t="s">
        <v>41</v>
      </c>
      <c r="C23" s="4">
        <f>6*175</f>
        <v>1050</v>
      </c>
      <c r="D23" s="4"/>
      <c r="E23" s="4"/>
    </row>
    <row r="24" spans="1:5" ht="12.75">
      <c r="A24" s="9" t="s">
        <v>2</v>
      </c>
      <c r="B24" t="s">
        <v>24</v>
      </c>
      <c r="C24" s="4">
        <v>80</v>
      </c>
      <c r="D24" s="4"/>
      <c r="E24" s="4">
        <v>596.53</v>
      </c>
    </row>
    <row r="25" spans="1:5" ht="12.75">
      <c r="A25" t="s">
        <v>3</v>
      </c>
      <c r="C25" s="4">
        <v>150</v>
      </c>
      <c r="D25" s="4"/>
      <c r="E25" s="4">
        <v>1667.99</v>
      </c>
    </row>
    <row r="26" spans="1:5" ht="12.75">
      <c r="A26" t="s">
        <v>4</v>
      </c>
      <c r="C26" s="4">
        <v>30</v>
      </c>
      <c r="D26" s="4"/>
      <c r="E26" s="4"/>
    </row>
    <row r="27" spans="1:5" ht="12.75">
      <c r="A27" t="s">
        <v>5</v>
      </c>
      <c r="C27" s="4">
        <v>2000</v>
      </c>
      <c r="D27" s="4"/>
      <c r="E27" s="4">
        <v>1292.5</v>
      </c>
    </row>
    <row r="28" spans="1:5" ht="12.75">
      <c r="A28" t="s">
        <v>6</v>
      </c>
      <c r="C28" s="4">
        <v>100</v>
      </c>
      <c r="D28" s="4"/>
      <c r="E28" s="4">
        <v>120.6</v>
      </c>
    </row>
    <row r="29" spans="1:5" ht="12.75">
      <c r="A29" t="s">
        <v>7</v>
      </c>
      <c r="C29" s="4">
        <v>5500</v>
      </c>
      <c r="D29" s="4"/>
      <c r="E29" s="4"/>
    </row>
    <row r="30" spans="1:5" ht="12.75">
      <c r="A30" t="s">
        <v>26</v>
      </c>
      <c r="C30" s="4">
        <v>600</v>
      </c>
      <c r="D30" s="4"/>
      <c r="E30" s="4"/>
    </row>
    <row r="31" spans="1:5" ht="12.75">
      <c r="A31" t="s">
        <v>8</v>
      </c>
      <c r="C31" s="4">
        <v>20</v>
      </c>
      <c r="D31" s="4"/>
      <c r="E31" s="4">
        <v>54.8</v>
      </c>
    </row>
    <row r="32" spans="3:5" ht="13.5" thickBot="1">
      <c r="C32" s="4"/>
      <c r="D32" s="4"/>
      <c r="E32" s="4"/>
    </row>
    <row r="33" spans="3:5" ht="13.5" thickBot="1">
      <c r="C33" s="5">
        <f>SUM(C21:C32)</f>
        <v>11690</v>
      </c>
      <c r="D33" s="4"/>
      <c r="E33" s="5">
        <f>SUM(E21:E32)</f>
        <v>7129.200000000001</v>
      </c>
    </row>
    <row r="34" spans="3:5" ht="13.5" thickBot="1">
      <c r="C34" s="4"/>
      <c r="D34" s="4"/>
      <c r="E34" s="4"/>
    </row>
    <row r="35" spans="2:5" ht="13.5" thickBot="1">
      <c r="B35" s="1" t="s">
        <v>13</v>
      </c>
      <c r="C35" s="5">
        <f>+C16-C33</f>
        <v>-47</v>
      </c>
      <c r="D35" s="4"/>
      <c r="E35" s="5">
        <f>+E16-E33</f>
        <v>3635.8199999999997</v>
      </c>
    </row>
    <row r="36" spans="3:5" ht="12.75">
      <c r="C36" s="4"/>
      <c r="D36" s="4"/>
      <c r="E36" s="4"/>
    </row>
    <row r="37" spans="3:5" ht="12.75">
      <c r="C37" s="4"/>
      <c r="D37" s="4"/>
      <c r="E37" s="4"/>
    </row>
  </sheetData>
  <sheetProtection/>
  <mergeCells count="1">
    <mergeCell ref="A5:D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4:G37"/>
  <sheetViews>
    <sheetView zoomScalePageLayoutView="0" workbookViewId="0" topLeftCell="A4">
      <selection activeCell="E7" sqref="E7:E35"/>
    </sheetView>
  </sheetViews>
  <sheetFormatPr defaultColWidth="11.421875" defaultRowHeight="12.75"/>
  <cols>
    <col min="1" max="1" width="36.140625" style="0" customWidth="1"/>
    <col min="2" max="3" width="15.7109375" style="0" customWidth="1"/>
  </cols>
  <sheetData>
    <row r="4" spans="3:5" ht="12.75">
      <c r="C4" s="4"/>
      <c r="D4" s="4"/>
      <c r="E4" s="4"/>
    </row>
    <row r="5" spans="1:5" ht="12.75">
      <c r="A5" s="27" t="s">
        <v>42</v>
      </c>
      <c r="B5" s="27"/>
      <c r="C5" s="27"/>
      <c r="D5" s="27"/>
      <c r="E5" s="27"/>
    </row>
    <row r="6" spans="3:4" ht="13.5" thickBot="1">
      <c r="C6" s="4"/>
      <c r="D6" s="4"/>
    </row>
    <row r="7" spans="1:5" ht="13.5" thickBot="1">
      <c r="A7" s="2" t="s">
        <v>9</v>
      </c>
      <c r="C7" s="5" t="s">
        <v>46</v>
      </c>
      <c r="D7" s="4"/>
      <c r="E7" s="8" t="s">
        <v>55</v>
      </c>
    </row>
    <row r="8" spans="1:5" ht="12.75">
      <c r="A8" t="s">
        <v>47</v>
      </c>
      <c r="C8" s="4">
        <v>3380</v>
      </c>
      <c r="D8" s="4"/>
      <c r="E8" s="4">
        <v>3300.41</v>
      </c>
    </row>
    <row r="9" spans="1:5" ht="12.75">
      <c r="A9" t="s">
        <v>43</v>
      </c>
      <c r="C9" s="4">
        <v>5000</v>
      </c>
      <c r="D9" s="4"/>
      <c r="E9" s="4">
        <v>5347.87</v>
      </c>
    </row>
    <row r="10" spans="1:5" ht="12.75">
      <c r="A10" t="s">
        <v>48</v>
      </c>
      <c r="C10" s="4">
        <v>396</v>
      </c>
      <c r="D10" s="4"/>
      <c r="E10" s="4">
        <v>356</v>
      </c>
    </row>
    <row r="11" spans="1:5" ht="12.75">
      <c r="A11" t="s">
        <v>49</v>
      </c>
      <c r="C11" s="4">
        <v>350</v>
      </c>
      <c r="D11" s="4"/>
      <c r="E11" s="4">
        <v>286</v>
      </c>
    </row>
    <row r="12" spans="1:5" ht="12.75">
      <c r="A12" t="s">
        <v>50</v>
      </c>
      <c r="C12" s="4">
        <v>30</v>
      </c>
      <c r="D12" s="4"/>
      <c r="E12" s="4">
        <v>36</v>
      </c>
    </row>
    <row r="13" spans="1:5" ht="12.75">
      <c r="A13" t="s">
        <v>12</v>
      </c>
      <c r="C13" s="4">
        <v>700</v>
      </c>
      <c r="D13" s="4"/>
      <c r="E13" s="4">
        <v>1070.73</v>
      </c>
    </row>
    <row r="14" spans="1:5" ht="12.75">
      <c r="A14" t="s">
        <v>51</v>
      </c>
      <c r="B14" t="s">
        <v>44</v>
      </c>
      <c r="C14" s="4">
        <f>61492.31*1%</f>
        <v>614.9231</v>
      </c>
      <c r="D14" s="4"/>
      <c r="E14" s="4">
        <v>515.27</v>
      </c>
    </row>
    <row r="15" spans="1:5" ht="13.5" thickBot="1">
      <c r="A15" t="s">
        <v>25</v>
      </c>
      <c r="C15" s="4">
        <v>10</v>
      </c>
      <c r="D15" s="4"/>
      <c r="E15" s="4">
        <v>12.18</v>
      </c>
    </row>
    <row r="16" spans="3:5" ht="13.5" thickBot="1">
      <c r="C16" s="5">
        <f>SUM(C8:C15)</f>
        <v>10480.9231</v>
      </c>
      <c r="D16" s="4"/>
      <c r="E16" s="5">
        <f>SUM(E8:E15)</f>
        <v>10924.46</v>
      </c>
    </row>
    <row r="17" spans="3:5" ht="12.75">
      <c r="C17" s="4"/>
      <c r="D17" s="4"/>
      <c r="E17" s="4"/>
    </row>
    <row r="18" spans="3:7" ht="13.5" thickBot="1">
      <c r="C18" s="4"/>
      <c r="D18" s="4"/>
      <c r="E18" s="4"/>
      <c r="G18" s="4"/>
    </row>
    <row r="19" spans="1:5" ht="13.5" thickBot="1">
      <c r="A19" s="2" t="s">
        <v>14</v>
      </c>
      <c r="C19" s="4"/>
      <c r="D19" s="4"/>
      <c r="E19" s="4"/>
    </row>
    <row r="20" spans="3:7" ht="12.75">
      <c r="C20" s="4"/>
      <c r="D20" s="4"/>
      <c r="E20" s="4"/>
      <c r="G20" s="4"/>
    </row>
    <row r="21" spans="1:5" ht="12.75">
      <c r="A21" t="s">
        <v>18</v>
      </c>
      <c r="B21" t="s">
        <v>39</v>
      </c>
      <c r="C21" s="4">
        <v>1200</v>
      </c>
      <c r="D21" s="4"/>
      <c r="E21" s="4">
        <v>1308.16</v>
      </c>
    </row>
    <row r="22" spans="1:7" ht="12.75">
      <c r="A22" t="s">
        <v>20</v>
      </c>
      <c r="B22" t="s">
        <v>40</v>
      </c>
      <c r="C22" s="4">
        <f>160*6</f>
        <v>960</v>
      </c>
      <c r="D22" s="4"/>
      <c r="E22" s="4">
        <v>1036.8</v>
      </c>
      <c r="G22" s="4"/>
    </row>
    <row r="23" spans="1:5" ht="12.75">
      <c r="A23" t="s">
        <v>22</v>
      </c>
      <c r="B23" t="s">
        <v>41</v>
      </c>
      <c r="C23" s="4">
        <f>6*175</f>
        <v>1050</v>
      </c>
      <c r="D23" s="4"/>
      <c r="E23" s="4">
        <v>1149.03</v>
      </c>
    </row>
    <row r="24" spans="1:5" ht="12.75">
      <c r="A24" s="9" t="s">
        <v>2</v>
      </c>
      <c r="B24" t="s">
        <v>24</v>
      </c>
      <c r="C24" s="4">
        <v>80</v>
      </c>
      <c r="D24" s="4"/>
      <c r="E24" s="4">
        <v>71.86</v>
      </c>
    </row>
    <row r="25" spans="1:5" ht="12.75">
      <c r="A25" t="s">
        <v>3</v>
      </c>
      <c r="C25" s="4">
        <v>150</v>
      </c>
      <c r="D25" s="4"/>
      <c r="E25" s="4">
        <v>58.15</v>
      </c>
    </row>
    <row r="26" spans="1:5" ht="12.75">
      <c r="A26" t="s">
        <v>4</v>
      </c>
      <c r="C26" s="4">
        <v>30</v>
      </c>
      <c r="D26" s="4"/>
      <c r="E26" s="4"/>
    </row>
    <row r="27" spans="1:5" ht="12.75">
      <c r="A27" t="s">
        <v>5</v>
      </c>
      <c r="C27" s="4">
        <v>1500</v>
      </c>
      <c r="D27" s="4"/>
      <c r="E27" s="4">
        <v>1367.92</v>
      </c>
    </row>
    <row r="28" spans="1:5" ht="12.75">
      <c r="A28" t="s">
        <v>52</v>
      </c>
      <c r="C28" s="4">
        <v>100</v>
      </c>
      <c r="D28" s="4"/>
      <c r="E28" s="4"/>
    </row>
    <row r="29" spans="1:5" ht="12.75">
      <c r="A29" s="11" t="s">
        <v>7</v>
      </c>
      <c r="B29" s="11"/>
      <c r="C29" s="12">
        <v>4700</v>
      </c>
      <c r="D29" s="4"/>
      <c r="E29" s="4">
        <v>4514.99</v>
      </c>
    </row>
    <row r="30" spans="1:5" ht="12.75">
      <c r="A30" t="s">
        <v>53</v>
      </c>
      <c r="C30" s="4">
        <v>600</v>
      </c>
      <c r="D30" s="4"/>
      <c r="E30" s="4"/>
    </row>
    <row r="31" spans="1:5" ht="12.75">
      <c r="A31" t="s">
        <v>8</v>
      </c>
      <c r="C31" s="4">
        <v>80</v>
      </c>
      <c r="D31" s="4"/>
      <c r="E31" s="4">
        <v>70.8</v>
      </c>
    </row>
    <row r="32" spans="3:5" ht="13.5" thickBot="1">
      <c r="C32" s="4"/>
      <c r="D32" s="4"/>
      <c r="E32" s="4"/>
    </row>
    <row r="33" spans="3:5" ht="13.5" thickBot="1">
      <c r="C33" s="5">
        <f>SUM(C21:C32)</f>
        <v>10450</v>
      </c>
      <c r="D33" s="4"/>
      <c r="E33" s="5">
        <f>SUM(E21:E32)</f>
        <v>9577.71</v>
      </c>
    </row>
    <row r="34" spans="3:5" ht="13.5" thickBot="1">
      <c r="C34" s="4"/>
      <c r="D34" s="4"/>
      <c r="E34" s="4"/>
    </row>
    <row r="35" spans="2:5" ht="13.5" thickBot="1">
      <c r="B35" s="1" t="s">
        <v>13</v>
      </c>
      <c r="C35" s="5">
        <f>+C16-C33</f>
        <v>30.923099999999977</v>
      </c>
      <c r="D35" s="4"/>
      <c r="E35" s="5">
        <f>+E16-E33</f>
        <v>1346.75</v>
      </c>
    </row>
    <row r="36" spans="3:5" ht="12.75">
      <c r="C36" s="4"/>
      <c r="D36" s="4"/>
      <c r="E36" s="4"/>
    </row>
    <row r="37" spans="3:5" ht="12.75">
      <c r="C37" s="4"/>
      <c r="D37" s="4"/>
      <c r="E37" s="4"/>
    </row>
  </sheetData>
  <sheetProtection/>
  <mergeCells count="1">
    <mergeCell ref="A5:E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4:E34"/>
  <sheetViews>
    <sheetView zoomScalePageLayoutView="0" workbookViewId="0" topLeftCell="A13">
      <selection activeCell="I14" sqref="I14"/>
    </sheetView>
  </sheetViews>
  <sheetFormatPr defaultColWidth="11.421875" defaultRowHeight="12.75"/>
  <cols>
    <col min="1" max="1" width="38.8515625" style="0" customWidth="1"/>
    <col min="2" max="3" width="15.7109375" style="0" customWidth="1"/>
    <col min="5" max="5" width="15.7109375" style="0" customWidth="1"/>
  </cols>
  <sheetData>
    <row r="4" spans="1:5" ht="12.75">
      <c r="A4" s="27" t="s">
        <v>54</v>
      </c>
      <c r="B4" s="27"/>
      <c r="C4" s="27"/>
      <c r="D4" s="27"/>
      <c r="E4" s="27"/>
    </row>
    <row r="5" spans="3:4" ht="13.5" thickBot="1">
      <c r="C5" s="4"/>
      <c r="D5" s="4"/>
    </row>
    <row r="6" spans="1:5" ht="13.5" thickBot="1">
      <c r="A6" s="2" t="s">
        <v>9</v>
      </c>
      <c r="C6" s="5" t="s">
        <v>46</v>
      </c>
      <c r="D6" s="4"/>
      <c r="E6" s="8" t="s">
        <v>56</v>
      </c>
    </row>
    <row r="7" spans="1:5" ht="12.75">
      <c r="A7" t="s">
        <v>57</v>
      </c>
      <c r="C7" s="4">
        <v>3380</v>
      </c>
      <c r="D7" s="4"/>
      <c r="E7" s="4">
        <v>3157</v>
      </c>
    </row>
    <row r="8" spans="1:5" ht="12.75">
      <c r="A8" t="s">
        <v>58</v>
      </c>
      <c r="C8" s="4">
        <v>5000</v>
      </c>
      <c r="D8" s="4"/>
      <c r="E8" s="4">
        <v>4557</v>
      </c>
    </row>
    <row r="9" spans="1:5" ht="12.75">
      <c r="A9" t="s">
        <v>48</v>
      </c>
      <c r="C9" s="4">
        <v>396</v>
      </c>
      <c r="D9" s="4"/>
      <c r="E9" s="4">
        <v>280</v>
      </c>
    </row>
    <row r="10" spans="1:5" ht="12.75">
      <c r="A10" t="s">
        <v>49</v>
      </c>
      <c r="C10" s="4">
        <v>350</v>
      </c>
      <c r="D10" s="4"/>
      <c r="E10" s="4">
        <v>155</v>
      </c>
    </row>
    <row r="11" spans="1:5" ht="12.75">
      <c r="A11" t="s">
        <v>50</v>
      </c>
      <c r="C11" s="4">
        <v>30</v>
      </c>
      <c r="D11" s="4"/>
      <c r="E11" s="4"/>
    </row>
    <row r="12" spans="1:5" ht="12.75">
      <c r="A12" t="s">
        <v>12</v>
      </c>
      <c r="C12" s="4">
        <v>700</v>
      </c>
      <c r="D12" s="4"/>
      <c r="E12" s="4">
        <v>338.5</v>
      </c>
    </row>
    <row r="13" spans="1:5" ht="12.75">
      <c r="A13" t="s">
        <v>51</v>
      </c>
      <c r="B13" t="s">
        <v>44</v>
      </c>
      <c r="C13" s="4">
        <f>61492.31*1%</f>
        <v>614.9231</v>
      </c>
      <c r="D13" s="4"/>
      <c r="E13" s="4">
        <v>419.62</v>
      </c>
    </row>
    <row r="14" spans="1:5" ht="13.5" thickBot="1">
      <c r="A14" t="s">
        <v>25</v>
      </c>
      <c r="C14" s="4">
        <v>10</v>
      </c>
      <c r="D14" s="4"/>
      <c r="E14" s="4">
        <v>22.79</v>
      </c>
    </row>
    <row r="15" spans="3:5" ht="13.5" thickBot="1">
      <c r="C15" s="5">
        <f>SUM(C7:C14)</f>
        <v>10480.9231</v>
      </c>
      <c r="D15" s="4"/>
      <c r="E15" s="5">
        <f>SUM(E7:E14)</f>
        <v>8929.910000000002</v>
      </c>
    </row>
    <row r="16" spans="3:5" ht="12.75">
      <c r="C16" s="4"/>
      <c r="D16" s="4"/>
      <c r="E16" s="4"/>
    </row>
    <row r="17" spans="3:5" ht="13.5" thickBot="1">
      <c r="C17" s="4"/>
      <c r="D17" s="4"/>
      <c r="E17" s="4"/>
    </row>
    <row r="18" spans="1:5" ht="13.5" thickBot="1">
      <c r="A18" s="2" t="s">
        <v>14</v>
      </c>
      <c r="C18" s="4"/>
      <c r="D18" s="4"/>
      <c r="E18" s="4"/>
    </row>
    <row r="19" spans="3:5" ht="12.75">
      <c r="C19" s="4"/>
      <c r="D19" s="4"/>
      <c r="E19" s="4"/>
    </row>
    <row r="20" spans="1:5" ht="12.75">
      <c r="A20" t="s">
        <v>18</v>
      </c>
      <c r="B20" t="s">
        <v>39</v>
      </c>
      <c r="C20" s="4">
        <v>1200</v>
      </c>
      <c r="D20" s="4"/>
      <c r="E20" s="4">
        <v>4372.19</v>
      </c>
    </row>
    <row r="21" spans="1:5" ht="12.75">
      <c r="A21" t="s">
        <v>20</v>
      </c>
      <c r="B21" t="s">
        <v>40</v>
      </c>
      <c r="C21" s="4">
        <f>160*6</f>
        <v>960</v>
      </c>
      <c r="D21" s="4"/>
      <c r="E21" s="4"/>
    </row>
    <row r="22" spans="1:5" ht="12.75">
      <c r="A22" t="s">
        <v>22</v>
      </c>
      <c r="B22" t="s">
        <v>41</v>
      </c>
      <c r="C22" s="4">
        <f>6*175</f>
        <v>1050</v>
      </c>
      <c r="D22" s="4"/>
      <c r="E22" s="4"/>
    </row>
    <row r="23" spans="1:5" ht="12.75">
      <c r="A23" s="9" t="s">
        <v>2</v>
      </c>
      <c r="B23" t="s">
        <v>24</v>
      </c>
      <c r="C23" s="4">
        <v>80</v>
      </c>
      <c r="D23" s="4"/>
      <c r="E23" s="4">
        <v>675.22</v>
      </c>
    </row>
    <row r="24" spans="1:5" ht="12.75">
      <c r="A24" t="s">
        <v>3</v>
      </c>
      <c r="C24" s="4">
        <v>150</v>
      </c>
      <c r="D24" s="4"/>
      <c r="E24" s="4">
        <v>66.45</v>
      </c>
    </row>
    <row r="25" spans="1:5" ht="12.75">
      <c r="A25" t="s">
        <v>4</v>
      </c>
      <c r="C25" s="4">
        <v>30</v>
      </c>
      <c r="D25" s="4"/>
      <c r="E25" s="4"/>
    </row>
    <row r="26" spans="1:5" ht="12.75">
      <c r="A26" t="s">
        <v>5</v>
      </c>
      <c r="C26" s="4">
        <v>1500</v>
      </c>
      <c r="D26" s="4"/>
      <c r="E26" s="4">
        <v>1443.26</v>
      </c>
    </row>
    <row r="27" spans="1:5" ht="12.75">
      <c r="A27" t="s">
        <v>52</v>
      </c>
      <c r="C27" s="4">
        <v>100</v>
      </c>
      <c r="D27" s="4"/>
      <c r="E27" s="4">
        <v>60.06</v>
      </c>
    </row>
    <row r="28" spans="1:5" ht="12.75">
      <c r="A28" s="11" t="s">
        <v>7</v>
      </c>
      <c r="B28" s="11"/>
      <c r="C28" s="12"/>
      <c r="D28" s="4"/>
      <c r="E28" s="4"/>
    </row>
    <row r="29" spans="1:5" ht="12.75">
      <c r="A29" t="s">
        <v>53</v>
      </c>
      <c r="C29" s="4"/>
      <c r="D29" s="4"/>
      <c r="E29" s="4"/>
    </row>
    <row r="30" spans="1:5" ht="12.75">
      <c r="A30" t="s">
        <v>8</v>
      </c>
      <c r="C30" s="4">
        <v>80</v>
      </c>
      <c r="D30" s="4"/>
      <c r="E30" s="4">
        <v>168.4</v>
      </c>
    </row>
    <row r="31" spans="3:5" ht="13.5" thickBot="1">
      <c r="C31" s="4"/>
      <c r="D31" s="4"/>
      <c r="E31" s="4"/>
    </row>
    <row r="32" spans="3:5" ht="13.5" thickBot="1">
      <c r="C32" s="5">
        <f>SUM(C20:C31)</f>
        <v>5150</v>
      </c>
      <c r="D32" s="4"/>
      <c r="E32" s="5">
        <f>SUM(E20:E31)</f>
        <v>6785.58</v>
      </c>
    </row>
    <row r="33" spans="3:5" ht="13.5" thickBot="1">
      <c r="C33" s="4"/>
      <c r="D33" s="4"/>
      <c r="E33" s="4"/>
    </row>
    <row r="34" spans="2:5" ht="13.5" thickBot="1">
      <c r="B34" s="1" t="s">
        <v>13</v>
      </c>
      <c r="C34" s="5">
        <f>+C15-C32</f>
        <v>5330.9231</v>
      </c>
      <c r="D34" s="4"/>
      <c r="E34" s="5">
        <f>+E15-E32</f>
        <v>2144.3300000000017</v>
      </c>
    </row>
  </sheetData>
  <sheetProtection/>
  <mergeCells count="1">
    <mergeCell ref="A4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B3:M47"/>
  <sheetViews>
    <sheetView zoomScalePageLayoutView="0" workbookViewId="0" topLeftCell="A1">
      <selection activeCell="F8" sqref="F8"/>
    </sheetView>
  </sheetViews>
  <sheetFormatPr defaultColWidth="11.421875" defaultRowHeight="12.75"/>
  <cols>
    <col min="2" max="2" width="36.140625" style="0" customWidth="1"/>
    <col min="3" max="4" width="15.7109375" style="0" customWidth="1"/>
    <col min="6" max="6" width="15.7109375" style="0" customWidth="1"/>
  </cols>
  <sheetData>
    <row r="3" spans="2:6" ht="12.75">
      <c r="B3" s="27" t="s">
        <v>59</v>
      </c>
      <c r="C3" s="27"/>
      <c r="D3" s="27"/>
      <c r="E3" s="27"/>
      <c r="F3" s="27"/>
    </row>
    <row r="4" spans="4:5" ht="13.5" thickBot="1">
      <c r="D4" s="4"/>
      <c r="E4" s="4"/>
    </row>
    <row r="5" spans="2:6" ht="13.5" thickBot="1">
      <c r="B5" s="2" t="s">
        <v>9</v>
      </c>
      <c r="D5" s="5" t="s">
        <v>46</v>
      </c>
      <c r="E5" s="4"/>
      <c r="F5" s="8" t="s">
        <v>56</v>
      </c>
    </row>
    <row r="6" spans="2:6" ht="12.75">
      <c r="B6" t="s">
        <v>60</v>
      </c>
      <c r="D6" s="4">
        <v>3500</v>
      </c>
      <c r="E6" s="4"/>
      <c r="F6" s="4">
        <v>2904.25</v>
      </c>
    </row>
    <row r="7" spans="2:6" ht="12.75">
      <c r="B7" t="s">
        <v>64</v>
      </c>
      <c r="D7" s="4">
        <v>4800</v>
      </c>
      <c r="E7" s="4"/>
      <c r="F7" s="4">
        <v>4890.75</v>
      </c>
    </row>
    <row r="8" spans="2:6" ht="12.75">
      <c r="B8" t="s">
        <v>48</v>
      </c>
      <c r="D8" s="4">
        <v>350</v>
      </c>
      <c r="E8" s="4"/>
      <c r="F8" s="4"/>
    </row>
    <row r="9" spans="2:6" ht="12.75">
      <c r="B9" t="s">
        <v>49</v>
      </c>
      <c r="D9" s="4">
        <v>350</v>
      </c>
      <c r="E9" s="4"/>
      <c r="F9" s="4">
        <v>369</v>
      </c>
    </row>
    <row r="10" spans="2:6" ht="12.75">
      <c r="B10" t="s">
        <v>50</v>
      </c>
      <c r="D10" s="4">
        <v>30</v>
      </c>
      <c r="E10" s="4"/>
      <c r="F10" s="4"/>
    </row>
    <row r="11" spans="2:6" ht="12.75">
      <c r="B11" t="s">
        <v>12</v>
      </c>
      <c r="D11" s="4">
        <v>3000</v>
      </c>
      <c r="E11" s="4"/>
      <c r="F11" s="4">
        <v>2996.41</v>
      </c>
    </row>
    <row r="12" spans="2:6" ht="12.75">
      <c r="B12" t="s">
        <v>51</v>
      </c>
      <c r="C12" t="s">
        <v>61</v>
      </c>
      <c r="D12" s="4">
        <f>62202*0.75%</f>
        <v>466.515</v>
      </c>
      <c r="E12" s="4"/>
      <c r="F12" s="4">
        <v>466.52</v>
      </c>
    </row>
    <row r="13" spans="2:6" ht="13.5" thickBot="1">
      <c r="B13" t="s">
        <v>25</v>
      </c>
      <c r="D13" s="4">
        <v>10</v>
      </c>
      <c r="E13" s="4"/>
      <c r="F13" s="4">
        <v>0.26</v>
      </c>
    </row>
    <row r="14" spans="4:7" ht="13.5" thickBot="1">
      <c r="D14" s="5">
        <f>SUM(D6:D13)</f>
        <v>12506.515</v>
      </c>
      <c r="E14" s="5"/>
      <c r="F14" s="5">
        <f>SUM(F6:F13)</f>
        <v>11627.19</v>
      </c>
      <c r="G14" s="5"/>
    </row>
    <row r="15" spans="4:11" ht="12.75">
      <c r="D15" s="4"/>
      <c r="E15" s="4"/>
      <c r="F15" s="4"/>
      <c r="I15" s="22"/>
      <c r="J15" s="23"/>
      <c r="K15" s="23"/>
    </row>
    <row r="16" spans="4:13" ht="13.5" thickBot="1">
      <c r="D16" s="4"/>
      <c r="E16" s="4"/>
      <c r="F16" s="4"/>
      <c r="I16" s="24"/>
      <c r="J16" s="24"/>
      <c r="K16" s="22"/>
      <c r="L16" s="13"/>
      <c r="M16" s="13"/>
    </row>
    <row r="17" spans="2:13" ht="13.5" thickBot="1">
      <c r="B17" s="2" t="s">
        <v>14</v>
      </c>
      <c r="D17" s="4"/>
      <c r="E17" s="4"/>
      <c r="F17" s="4"/>
      <c r="I17" s="14"/>
      <c r="J17" s="14"/>
      <c r="K17" s="14"/>
      <c r="L17" s="14"/>
      <c r="M17" s="14"/>
    </row>
    <row r="18" spans="4:13" ht="12.75">
      <c r="D18" s="4"/>
      <c r="E18" s="4"/>
      <c r="F18" s="4"/>
      <c r="I18" s="14"/>
      <c r="J18" s="14"/>
      <c r="K18" s="14"/>
      <c r="L18" s="14"/>
      <c r="M18" s="14"/>
    </row>
    <row r="19" spans="2:13" ht="12.75">
      <c r="B19" t="s">
        <v>18</v>
      </c>
      <c r="C19" t="s">
        <v>62</v>
      </c>
      <c r="D19" s="4">
        <v>1800</v>
      </c>
      <c r="E19" s="4"/>
      <c r="F19" s="4">
        <v>2895.38</v>
      </c>
      <c r="I19" s="14"/>
      <c r="J19" s="14"/>
      <c r="K19" s="14"/>
      <c r="L19" s="14"/>
      <c r="M19" s="14"/>
    </row>
    <row r="20" spans="2:13" ht="12.75">
      <c r="B20" t="s">
        <v>20</v>
      </c>
      <c r="C20" t="s">
        <v>63</v>
      </c>
      <c r="D20" s="4">
        <f>6*220</f>
        <v>1320</v>
      </c>
      <c r="E20" s="4"/>
      <c r="F20" s="4"/>
      <c r="I20" s="14"/>
      <c r="J20" s="14"/>
      <c r="K20" s="14"/>
      <c r="L20" s="14"/>
      <c r="M20" s="14"/>
    </row>
    <row r="21" spans="2:13" ht="12.75">
      <c r="B21" t="s">
        <v>22</v>
      </c>
      <c r="C21" t="s">
        <v>65</v>
      </c>
      <c r="D21" s="4">
        <f>6*250</f>
        <v>1500</v>
      </c>
      <c r="E21" s="4"/>
      <c r="F21" s="4"/>
      <c r="I21" s="13"/>
      <c r="J21" s="13"/>
      <c r="K21" s="13"/>
      <c r="L21" s="14"/>
      <c r="M21" s="14"/>
    </row>
    <row r="22" spans="2:13" ht="12.75">
      <c r="B22" s="9" t="s">
        <v>2</v>
      </c>
      <c r="C22" t="s">
        <v>24</v>
      </c>
      <c r="D22" s="4">
        <v>80</v>
      </c>
      <c r="E22" s="4"/>
      <c r="F22" s="4">
        <v>118.66</v>
      </c>
      <c r="I22" s="16"/>
      <c r="J22" s="16"/>
      <c r="K22" s="16"/>
      <c r="L22" s="15"/>
      <c r="M22" s="15"/>
    </row>
    <row r="23" spans="2:13" ht="12.75">
      <c r="B23" t="s">
        <v>3</v>
      </c>
      <c r="D23" s="4">
        <v>150</v>
      </c>
      <c r="E23" s="4"/>
      <c r="F23" s="4">
        <v>11.68</v>
      </c>
      <c r="I23" s="14"/>
      <c r="J23" s="14"/>
      <c r="K23" s="14"/>
      <c r="L23" s="14"/>
      <c r="M23" s="14"/>
    </row>
    <row r="24" spans="2:13" ht="12.75">
      <c r="B24" t="s">
        <v>4</v>
      </c>
      <c r="D24" s="4">
        <v>50</v>
      </c>
      <c r="E24" s="4"/>
      <c r="F24" s="4"/>
      <c r="I24" s="14"/>
      <c r="J24" s="14"/>
      <c r="K24" s="14"/>
      <c r="L24" s="13"/>
      <c r="M24" s="13"/>
    </row>
    <row r="25" spans="2:13" ht="12.75">
      <c r="B25" t="s">
        <v>5</v>
      </c>
      <c r="D25" s="4">
        <v>1500</v>
      </c>
      <c r="E25" s="4"/>
      <c r="F25" s="4">
        <v>1500</v>
      </c>
      <c r="I25" s="14"/>
      <c r="J25" s="14"/>
      <c r="K25" s="14"/>
      <c r="L25" s="14"/>
      <c r="M25" s="14"/>
    </row>
    <row r="26" spans="2:13" ht="12.75">
      <c r="B26" t="s">
        <v>52</v>
      </c>
      <c r="D26" s="4">
        <v>100</v>
      </c>
      <c r="E26" s="4"/>
      <c r="F26" s="4">
        <v>160</v>
      </c>
      <c r="I26" s="14"/>
      <c r="J26" s="14"/>
      <c r="K26" s="14"/>
      <c r="L26" s="14"/>
      <c r="M26" s="14"/>
    </row>
    <row r="27" spans="2:13" ht="12.75">
      <c r="B27" s="11" t="s">
        <v>7</v>
      </c>
      <c r="C27" s="11"/>
      <c r="D27" s="12">
        <v>4500</v>
      </c>
      <c r="E27" s="4"/>
      <c r="F27" s="4">
        <v>3440.53</v>
      </c>
      <c r="I27" s="14"/>
      <c r="J27" s="14"/>
      <c r="K27" s="14"/>
      <c r="L27" s="14"/>
      <c r="M27" s="14"/>
    </row>
    <row r="28" spans="2:13" ht="12.75">
      <c r="B28" t="s">
        <v>53</v>
      </c>
      <c r="D28" s="4">
        <v>500</v>
      </c>
      <c r="E28" s="4"/>
      <c r="F28" s="4">
        <v>0</v>
      </c>
      <c r="I28" s="14"/>
      <c r="J28" s="14"/>
      <c r="K28" s="14"/>
      <c r="L28" s="14"/>
      <c r="M28" s="14"/>
    </row>
    <row r="29" spans="2:13" ht="12.75">
      <c r="B29" t="s">
        <v>8</v>
      </c>
      <c r="D29" s="4">
        <v>80</v>
      </c>
      <c r="E29" s="4"/>
      <c r="F29" s="4">
        <v>54</v>
      </c>
      <c r="I29" s="14"/>
      <c r="J29" s="14"/>
      <c r="K29" s="14"/>
      <c r="L29" s="14"/>
      <c r="M29" s="14"/>
    </row>
    <row r="30" spans="4:13" ht="13.5" thickBot="1">
      <c r="D30" s="4"/>
      <c r="E30" s="4"/>
      <c r="I30" s="14"/>
      <c r="J30" s="14"/>
      <c r="K30" s="14"/>
      <c r="L30" s="14"/>
      <c r="M30" s="14"/>
    </row>
    <row r="31" spans="4:13" ht="13.5" thickBot="1">
      <c r="D31" s="5">
        <f>SUM(D19:D30)</f>
        <v>11580</v>
      </c>
      <c r="E31" s="5">
        <f>SUM(E19:E30)</f>
        <v>0</v>
      </c>
      <c r="F31" s="5">
        <f>SUM(F19:F29)</f>
        <v>8180.25</v>
      </c>
      <c r="I31" s="14"/>
      <c r="J31" s="14"/>
      <c r="K31" s="14"/>
      <c r="L31" s="14"/>
      <c r="M31" s="14"/>
    </row>
    <row r="32" spans="4:13" ht="13.5" thickBot="1">
      <c r="D32" s="4"/>
      <c r="E32" s="4"/>
      <c r="F32" s="4"/>
      <c r="I32" s="14"/>
      <c r="J32" s="14"/>
      <c r="K32" s="14"/>
      <c r="L32" s="15"/>
      <c r="M32" s="15"/>
    </row>
    <row r="33" spans="3:13" ht="13.5" thickBot="1">
      <c r="C33" s="1" t="s">
        <v>13</v>
      </c>
      <c r="D33" s="5">
        <f>+D14-D31</f>
        <v>926.5149999999994</v>
      </c>
      <c r="E33" s="5">
        <f>+E14-E31</f>
        <v>0</v>
      </c>
      <c r="F33" s="5">
        <f>+F14-F31</f>
        <v>3446.9400000000005</v>
      </c>
      <c r="I33" s="14"/>
      <c r="J33" s="15"/>
      <c r="K33" s="15"/>
      <c r="L33" s="14"/>
      <c r="M33" s="14"/>
    </row>
    <row r="34" spans="9:13" ht="12.75">
      <c r="I34" s="13"/>
      <c r="J34" s="13"/>
      <c r="K34" s="13"/>
      <c r="L34" s="13"/>
      <c r="M34" s="13"/>
    </row>
    <row r="35" spans="9:13" ht="12.75">
      <c r="I35" s="14"/>
      <c r="J35" s="14"/>
      <c r="K35" s="14"/>
      <c r="L35" s="14"/>
      <c r="M35" s="16"/>
    </row>
    <row r="36" spans="9:13" ht="12.75">
      <c r="I36" s="16"/>
      <c r="J36" s="16"/>
      <c r="K36" s="16"/>
      <c r="L36" s="15"/>
      <c r="M36" s="15"/>
    </row>
    <row r="37" spans="9:13" ht="12.75">
      <c r="I37" s="14"/>
      <c r="J37" s="14"/>
      <c r="K37" s="14"/>
      <c r="L37" s="14"/>
      <c r="M37" s="15"/>
    </row>
    <row r="38" spans="9:13" ht="12.75">
      <c r="I38" s="14"/>
      <c r="J38" s="14"/>
      <c r="K38" s="14"/>
      <c r="L38" s="15"/>
      <c r="M38" s="17"/>
    </row>
    <row r="39" spans="9:13" ht="12.75">
      <c r="I39" s="15"/>
      <c r="J39" s="15"/>
      <c r="K39" s="15"/>
      <c r="L39" s="14"/>
      <c r="M39" s="14"/>
    </row>
    <row r="40" spans="9:13" ht="12.75">
      <c r="I40" s="14"/>
      <c r="J40" s="14"/>
      <c r="K40" s="14"/>
      <c r="L40" s="14"/>
      <c r="M40" s="14"/>
    </row>
    <row r="41" spans="11:13" ht="12.75">
      <c r="K41" s="14"/>
      <c r="L41" s="14"/>
      <c r="M41" s="14"/>
    </row>
    <row r="42" spans="11:13" ht="12.75">
      <c r="K42" s="13"/>
      <c r="L42" s="18"/>
      <c r="M42" s="18">
        <f>M38-M5</f>
        <v>0</v>
      </c>
    </row>
    <row r="43" spans="11:13" ht="12.75">
      <c r="K43" s="14"/>
      <c r="L43" s="14"/>
      <c r="M43" s="14"/>
    </row>
    <row r="44" spans="11:13" ht="12.75">
      <c r="K44" s="14"/>
      <c r="L44" s="14"/>
      <c r="M44" s="14"/>
    </row>
    <row r="45" spans="11:13" ht="12.75">
      <c r="K45" s="14"/>
      <c r="L45" s="14"/>
      <c r="M45" s="14"/>
    </row>
    <row r="46" spans="11:13" ht="12.75">
      <c r="K46" s="14"/>
      <c r="L46" s="14"/>
      <c r="M46" s="14"/>
    </row>
    <row r="47" spans="11:13" ht="12.75">
      <c r="K47" s="19"/>
      <c r="L47" s="20"/>
      <c r="M47" s="21">
        <v>3446.94</v>
      </c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B3:F33"/>
  <sheetViews>
    <sheetView zoomScalePageLayoutView="0" workbookViewId="0" topLeftCell="A16">
      <selection activeCell="F29" sqref="F29"/>
    </sheetView>
  </sheetViews>
  <sheetFormatPr defaultColWidth="11.421875" defaultRowHeight="12.75"/>
  <cols>
    <col min="2" max="2" width="56.8515625" style="0" customWidth="1"/>
    <col min="3" max="4" width="15.7109375" style="0" customWidth="1"/>
    <col min="6" max="6" width="15.7109375" style="0" customWidth="1"/>
  </cols>
  <sheetData>
    <row r="3" spans="2:6" ht="12.75">
      <c r="B3" s="27" t="s">
        <v>71</v>
      </c>
      <c r="C3" s="27"/>
      <c r="D3" s="27"/>
      <c r="E3" s="27"/>
      <c r="F3" s="27"/>
    </row>
    <row r="4" spans="4:5" ht="13.5" thickBot="1">
      <c r="D4" s="4"/>
      <c r="E4" s="4"/>
    </row>
    <row r="5" spans="2:6" ht="13.5" thickBot="1">
      <c r="B5" s="2" t="s">
        <v>9</v>
      </c>
      <c r="D5" s="5" t="s">
        <v>46</v>
      </c>
      <c r="E5" s="4"/>
      <c r="F5" s="8" t="s">
        <v>56</v>
      </c>
    </row>
    <row r="6" spans="2:6" ht="12.75">
      <c r="B6" t="s">
        <v>67</v>
      </c>
      <c r="D6" s="4"/>
      <c r="E6" s="4"/>
      <c r="F6" s="4"/>
    </row>
    <row r="7" spans="2:6" ht="12.75">
      <c r="B7" t="s">
        <v>68</v>
      </c>
      <c r="D7" s="4">
        <v>4620</v>
      </c>
      <c r="E7" s="4"/>
      <c r="F7" s="4">
        <v>4675</v>
      </c>
    </row>
    <row r="8" spans="2:6" ht="12.75">
      <c r="B8" t="s">
        <v>48</v>
      </c>
      <c r="D8" s="4"/>
      <c r="E8" s="4"/>
      <c r="F8" s="4"/>
    </row>
    <row r="9" spans="2:6" ht="12.75">
      <c r="B9" t="s">
        <v>72</v>
      </c>
      <c r="D9" s="4"/>
      <c r="E9" s="4"/>
      <c r="F9" s="4"/>
    </row>
    <row r="10" spans="2:6" ht="12.75">
      <c r="B10" t="s">
        <v>50</v>
      </c>
      <c r="D10" s="4">
        <v>50</v>
      </c>
      <c r="E10" s="4"/>
      <c r="F10" s="4">
        <v>18</v>
      </c>
    </row>
    <row r="11" spans="2:6" ht="12.75">
      <c r="B11" t="s">
        <v>12</v>
      </c>
      <c r="D11" s="4">
        <v>1000</v>
      </c>
      <c r="E11" s="4"/>
      <c r="F11" s="4">
        <v>346</v>
      </c>
    </row>
    <row r="12" spans="2:6" ht="12.75">
      <c r="B12" t="s">
        <v>51</v>
      </c>
      <c r="C12" t="s">
        <v>73</v>
      </c>
      <c r="D12" s="4">
        <v>470</v>
      </c>
      <c r="E12" s="4"/>
      <c r="F12" s="4">
        <v>485.64</v>
      </c>
    </row>
    <row r="13" spans="2:6" ht="13.5" thickBot="1">
      <c r="B13" t="s">
        <v>25</v>
      </c>
      <c r="D13" s="4">
        <v>50</v>
      </c>
      <c r="E13" s="4"/>
      <c r="F13" s="4">
        <v>11.8</v>
      </c>
    </row>
    <row r="14" spans="4:6" ht="13.5" thickBot="1">
      <c r="D14" s="5">
        <f>SUM(D6:D13)</f>
        <v>6190</v>
      </c>
      <c r="E14" s="4"/>
      <c r="F14" s="5">
        <f>SUM(F6:F13)</f>
        <v>5536.4400000000005</v>
      </c>
    </row>
    <row r="15" spans="4:6" ht="12.75">
      <c r="D15" s="4"/>
      <c r="E15" s="4"/>
      <c r="F15" s="4"/>
    </row>
    <row r="16" spans="4:6" ht="13.5" thickBot="1">
      <c r="D16" s="4"/>
      <c r="E16" s="4"/>
      <c r="F16" s="4"/>
    </row>
    <row r="17" spans="2:6" ht="13.5" thickBot="1">
      <c r="B17" s="2" t="s">
        <v>14</v>
      </c>
      <c r="D17" s="4"/>
      <c r="E17" s="4"/>
      <c r="F17" s="4"/>
    </row>
    <row r="18" spans="4:6" ht="12.75">
      <c r="D18" s="4"/>
      <c r="E18" s="4"/>
      <c r="F18" s="4"/>
    </row>
    <row r="19" spans="2:6" ht="12.75">
      <c r="B19" t="s">
        <v>18</v>
      </c>
      <c r="D19" s="4"/>
      <c r="E19" s="4"/>
      <c r="F19" s="4"/>
    </row>
    <row r="20" spans="2:6" ht="12.75">
      <c r="B20" t="s">
        <v>20</v>
      </c>
      <c r="D20" s="4"/>
      <c r="E20" s="4"/>
      <c r="F20" s="4"/>
    </row>
    <row r="21" spans="2:6" ht="12.75">
      <c r="B21" t="s">
        <v>22</v>
      </c>
      <c r="D21" s="4"/>
      <c r="E21" s="4"/>
      <c r="F21" s="4"/>
    </row>
    <row r="22" spans="2:6" ht="12.75">
      <c r="B22" s="9" t="s">
        <v>2</v>
      </c>
      <c r="D22" s="4">
        <v>0</v>
      </c>
      <c r="E22" s="4"/>
      <c r="F22" s="4">
        <v>182.94</v>
      </c>
    </row>
    <row r="23" spans="2:6" ht="12.75">
      <c r="B23" t="s">
        <v>3</v>
      </c>
      <c r="D23" s="4">
        <v>150</v>
      </c>
      <c r="E23" s="4"/>
      <c r="F23" s="4">
        <v>176.69</v>
      </c>
    </row>
    <row r="24" spans="2:6" ht="12.75">
      <c r="B24" t="s">
        <v>4</v>
      </c>
      <c r="D24" s="4">
        <v>50</v>
      </c>
      <c r="E24" s="4"/>
      <c r="F24" s="4"/>
    </row>
    <row r="25" spans="2:6" ht="12.75">
      <c r="B25" t="s">
        <v>5</v>
      </c>
      <c r="D25" s="4">
        <v>1500</v>
      </c>
      <c r="E25" s="4"/>
      <c r="F25" s="4">
        <v>2633.58</v>
      </c>
    </row>
    <row r="26" spans="2:6" ht="12.75">
      <c r="B26" t="s">
        <v>74</v>
      </c>
      <c r="D26" s="4">
        <v>200</v>
      </c>
      <c r="E26" s="4"/>
      <c r="F26" s="4">
        <v>2649.89</v>
      </c>
    </row>
    <row r="27" spans="2:6" ht="12.75">
      <c r="B27" s="11" t="s">
        <v>7</v>
      </c>
      <c r="C27" s="11"/>
      <c r="D27" s="12"/>
      <c r="E27" s="4"/>
      <c r="F27" s="4"/>
    </row>
    <row r="28" spans="2:6" ht="12.75">
      <c r="B28" t="s">
        <v>53</v>
      </c>
      <c r="D28" s="4">
        <v>500</v>
      </c>
      <c r="E28" s="4"/>
      <c r="F28" s="4">
        <v>0</v>
      </c>
    </row>
    <row r="29" spans="2:6" ht="12.75">
      <c r="B29" t="s">
        <v>8</v>
      </c>
      <c r="D29" s="4">
        <v>80</v>
      </c>
      <c r="E29" s="4"/>
      <c r="F29" s="4">
        <v>76.94</v>
      </c>
    </row>
    <row r="30" spans="4:6" ht="13.5" thickBot="1">
      <c r="D30" s="4"/>
      <c r="E30" s="4"/>
      <c r="F30" s="4"/>
    </row>
    <row r="31" spans="4:6" ht="13.5" thickBot="1">
      <c r="D31" s="5">
        <f>SUM(D19:D30)</f>
        <v>2480</v>
      </c>
      <c r="E31" s="4"/>
      <c r="F31" s="5">
        <f>SUM(F18:F30)</f>
        <v>5720.04</v>
      </c>
    </row>
    <row r="32" spans="4:6" ht="13.5" thickBot="1">
      <c r="D32" s="4"/>
      <c r="E32" s="4"/>
      <c r="F32" s="4"/>
    </row>
    <row r="33" spans="3:6" ht="13.5" thickBot="1">
      <c r="C33" s="1" t="s">
        <v>13</v>
      </c>
      <c r="D33" s="5">
        <f>+D14-D31</f>
        <v>3710</v>
      </c>
      <c r="E33" s="4"/>
      <c r="F33" s="5">
        <f>+F14-F31</f>
        <v>-183.59999999999945</v>
      </c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B3:F33"/>
  <sheetViews>
    <sheetView zoomScalePageLayoutView="0" workbookViewId="0" topLeftCell="A1">
      <selection activeCell="D37" sqref="D37"/>
    </sheetView>
  </sheetViews>
  <sheetFormatPr defaultColWidth="11.421875" defaultRowHeight="12.75"/>
  <cols>
    <col min="2" max="2" width="36.140625" style="0" customWidth="1"/>
    <col min="3" max="4" width="15.7109375" style="0" customWidth="1"/>
    <col min="6" max="6" width="15.7109375" style="0" customWidth="1"/>
  </cols>
  <sheetData>
    <row r="3" spans="2:6" ht="12.75">
      <c r="B3" s="27" t="s">
        <v>66</v>
      </c>
      <c r="C3" s="27"/>
      <c r="D3" s="27"/>
      <c r="E3" s="27"/>
      <c r="F3" s="27"/>
    </row>
    <row r="4" spans="4:5" ht="13.5" thickBot="1">
      <c r="D4" s="4"/>
      <c r="E4" s="4"/>
    </row>
    <row r="5" spans="2:6" ht="13.5" thickBot="1">
      <c r="B5" s="2" t="s">
        <v>9</v>
      </c>
      <c r="D5" s="5" t="s">
        <v>46</v>
      </c>
      <c r="E5" s="4"/>
      <c r="F5" s="8" t="s">
        <v>56</v>
      </c>
    </row>
    <row r="6" spans="2:6" ht="12.75">
      <c r="B6" t="s">
        <v>69</v>
      </c>
      <c r="D6" s="4">
        <v>0</v>
      </c>
      <c r="E6" s="4"/>
      <c r="F6" s="4"/>
    </row>
    <row r="7" spans="2:6" ht="12.75">
      <c r="B7" t="s">
        <v>70</v>
      </c>
      <c r="D7" s="4">
        <v>4650</v>
      </c>
      <c r="E7" s="4"/>
      <c r="F7" s="4">
        <v>4336</v>
      </c>
    </row>
    <row r="8" spans="2:6" ht="12.75">
      <c r="B8" t="s">
        <v>48</v>
      </c>
      <c r="D8" s="4">
        <v>0</v>
      </c>
      <c r="E8" s="4"/>
      <c r="F8" s="4"/>
    </row>
    <row r="9" spans="2:6" ht="12.75">
      <c r="B9" t="s">
        <v>49</v>
      </c>
      <c r="D9" s="4">
        <v>160</v>
      </c>
      <c r="E9" s="4"/>
      <c r="F9" s="4">
        <v>28</v>
      </c>
    </row>
    <row r="10" spans="2:6" ht="12.75">
      <c r="B10" t="s">
        <v>50</v>
      </c>
      <c r="D10" s="4">
        <v>0</v>
      </c>
      <c r="E10" s="4"/>
      <c r="F10" s="4"/>
    </row>
    <row r="11" spans="2:6" ht="12.75">
      <c r="B11" t="s">
        <v>12</v>
      </c>
      <c r="D11" s="4">
        <v>1000</v>
      </c>
      <c r="E11" s="4"/>
      <c r="F11" s="4">
        <v>27</v>
      </c>
    </row>
    <row r="12" spans="2:6" ht="12.75">
      <c r="B12" t="s">
        <v>51</v>
      </c>
      <c r="C12" t="s">
        <v>75</v>
      </c>
      <c r="D12" s="4">
        <f>64678.54*0.75%</f>
        <v>485.08905</v>
      </c>
      <c r="E12" s="4"/>
      <c r="F12" s="4">
        <v>487.72</v>
      </c>
    </row>
    <row r="13" spans="2:6" ht="13.5" thickBot="1">
      <c r="B13" t="s">
        <v>25</v>
      </c>
      <c r="D13" s="4"/>
      <c r="E13" s="4"/>
      <c r="F13" s="4">
        <v>8.66</v>
      </c>
    </row>
    <row r="14" spans="4:6" ht="13.5" thickBot="1">
      <c r="D14" s="5">
        <f>SUM(D6:D13)</f>
        <v>6295.08905</v>
      </c>
      <c r="E14" s="4"/>
      <c r="F14" s="5">
        <f>SUM(F6:F13)</f>
        <v>4887.38</v>
      </c>
    </row>
    <row r="15" spans="4:6" ht="12.75">
      <c r="D15" s="4"/>
      <c r="E15" s="4"/>
      <c r="F15" s="4"/>
    </row>
    <row r="16" spans="4:6" ht="13.5" thickBot="1">
      <c r="D16" s="4"/>
      <c r="E16" s="4"/>
      <c r="F16" s="4"/>
    </row>
    <row r="17" spans="2:6" ht="13.5" thickBot="1">
      <c r="B17" s="2" t="s">
        <v>14</v>
      </c>
      <c r="D17" s="4"/>
      <c r="E17" s="4"/>
      <c r="F17" s="4"/>
    </row>
    <row r="18" spans="4:6" ht="12.75">
      <c r="D18" s="4"/>
      <c r="E18" s="4"/>
      <c r="F18" s="4"/>
    </row>
    <row r="19" spans="2:6" ht="12.75">
      <c r="B19" t="s">
        <v>18</v>
      </c>
      <c r="D19" s="4">
        <v>0</v>
      </c>
      <c r="E19" s="4"/>
      <c r="F19" s="4"/>
    </row>
    <row r="20" spans="2:6" ht="12.75">
      <c r="B20" t="s">
        <v>20</v>
      </c>
      <c r="D20" s="4">
        <v>0</v>
      </c>
      <c r="E20" s="4"/>
      <c r="F20" s="4"/>
    </row>
    <row r="21" spans="2:6" ht="12.75">
      <c r="B21" t="s">
        <v>22</v>
      </c>
      <c r="D21" s="4">
        <v>0</v>
      </c>
      <c r="E21" s="4"/>
      <c r="F21" s="4"/>
    </row>
    <row r="22" spans="2:6" ht="12.75">
      <c r="B22" s="9" t="s">
        <v>2</v>
      </c>
      <c r="D22" s="4">
        <v>0</v>
      </c>
      <c r="E22" s="4"/>
      <c r="F22" s="4">
        <v>71.86</v>
      </c>
    </row>
    <row r="23" spans="2:6" ht="12.75">
      <c r="B23" t="s">
        <v>3</v>
      </c>
      <c r="D23" s="4">
        <v>100</v>
      </c>
      <c r="E23" s="4"/>
      <c r="F23" s="4"/>
    </row>
    <row r="24" spans="2:6" ht="12.75">
      <c r="B24" t="s">
        <v>4</v>
      </c>
      <c r="D24" s="4">
        <v>30</v>
      </c>
      <c r="E24" s="4"/>
      <c r="F24" s="4">
        <v>40.66</v>
      </c>
    </row>
    <row r="25" spans="2:6" ht="12.75">
      <c r="B25" t="s">
        <v>5</v>
      </c>
      <c r="D25" s="4">
        <v>1500</v>
      </c>
      <c r="E25" s="4"/>
      <c r="F25" s="4">
        <v>1216.5</v>
      </c>
    </row>
    <row r="26" spans="2:6" ht="12.75">
      <c r="B26" t="s">
        <v>76</v>
      </c>
      <c r="D26" s="4">
        <v>1400</v>
      </c>
      <c r="E26" s="4"/>
      <c r="F26" s="4">
        <v>1400</v>
      </c>
    </row>
    <row r="27" spans="2:6" ht="12.75">
      <c r="B27" s="11" t="s">
        <v>7</v>
      </c>
      <c r="C27" s="11"/>
      <c r="D27" s="12">
        <v>4500</v>
      </c>
      <c r="E27" s="4"/>
      <c r="F27" s="4">
        <v>2638.68</v>
      </c>
    </row>
    <row r="28" spans="2:6" ht="12.75">
      <c r="B28" t="s">
        <v>53</v>
      </c>
      <c r="D28" s="4">
        <v>500</v>
      </c>
      <c r="E28" s="4"/>
      <c r="F28" s="4"/>
    </row>
    <row r="29" spans="2:6" ht="12.75">
      <c r="B29" t="s">
        <v>8</v>
      </c>
      <c r="D29" s="4">
        <v>80</v>
      </c>
      <c r="E29" s="4"/>
      <c r="F29" s="4">
        <v>89.01</v>
      </c>
    </row>
    <row r="30" spans="4:6" ht="13.5" thickBot="1">
      <c r="D30" s="4"/>
      <c r="E30" s="4"/>
      <c r="F30" s="4"/>
    </row>
    <row r="31" spans="4:6" ht="13.5" thickBot="1">
      <c r="D31" s="5">
        <f>SUM(D19:D30)</f>
        <v>8110</v>
      </c>
      <c r="E31" s="4"/>
      <c r="F31" s="5">
        <f>SUM(F19:F30)</f>
        <v>5456.71</v>
      </c>
    </row>
    <row r="32" spans="4:6" ht="13.5" thickBot="1">
      <c r="D32" s="4"/>
      <c r="E32" s="4"/>
      <c r="F32" s="4"/>
    </row>
    <row r="33" spans="3:6" ht="13.5" thickBot="1">
      <c r="C33" s="1" t="s">
        <v>13</v>
      </c>
      <c r="D33" s="5">
        <f>+D14-D31</f>
        <v>-1814.9109500000004</v>
      </c>
      <c r="E33" s="4"/>
      <c r="F33" s="5">
        <f>+F14-F31</f>
        <v>-569.3299999999999</v>
      </c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B4:F26"/>
  <sheetViews>
    <sheetView zoomScalePageLayoutView="0" workbookViewId="0" topLeftCell="A1">
      <selection activeCell="F7" sqref="F7"/>
    </sheetView>
  </sheetViews>
  <sheetFormatPr defaultColWidth="11.421875" defaultRowHeight="12.75"/>
  <cols>
    <col min="2" max="2" width="36.140625" style="0" customWidth="1"/>
    <col min="3" max="4" width="15.7109375" style="0" customWidth="1"/>
    <col min="6" max="6" width="15.7109375" style="0" customWidth="1"/>
  </cols>
  <sheetData>
    <row r="4" spans="2:6" ht="12.75">
      <c r="B4" s="27" t="s">
        <v>77</v>
      </c>
      <c r="C4" s="27"/>
      <c r="D4" s="27"/>
      <c r="E4" s="27"/>
      <c r="F4" s="27"/>
    </row>
    <row r="5" spans="4:5" ht="13.5" thickBot="1">
      <c r="D5" s="4"/>
      <c r="E5" s="4"/>
    </row>
    <row r="6" spans="2:6" ht="13.5" thickBot="1">
      <c r="B6" s="2" t="s">
        <v>9</v>
      </c>
      <c r="D6" s="5" t="s">
        <v>46</v>
      </c>
      <c r="E6" s="4"/>
      <c r="F6" s="8" t="s">
        <v>56</v>
      </c>
    </row>
    <row r="7" spans="2:6" ht="12.75">
      <c r="B7" t="s">
        <v>78</v>
      </c>
      <c r="D7" s="4">
        <v>3750</v>
      </c>
      <c r="E7" s="4"/>
      <c r="F7" s="4">
        <v>4063.64</v>
      </c>
    </row>
    <row r="8" spans="2:6" ht="12.75">
      <c r="B8" t="s">
        <v>12</v>
      </c>
      <c r="D8" s="4">
        <v>500</v>
      </c>
      <c r="E8" s="4"/>
      <c r="F8" s="4">
        <v>114.78</v>
      </c>
    </row>
    <row r="9" spans="2:6" ht="12.75">
      <c r="B9" t="s">
        <v>51</v>
      </c>
      <c r="C9" t="s">
        <v>79</v>
      </c>
      <c r="D9" s="4">
        <f>63641.9*0.75%</f>
        <v>477.31425</v>
      </c>
      <c r="E9" s="4"/>
      <c r="F9" s="4">
        <v>331.47</v>
      </c>
    </row>
    <row r="10" spans="2:6" ht="13.5" thickBot="1">
      <c r="B10" t="s">
        <v>25</v>
      </c>
      <c r="D10" s="4">
        <v>100</v>
      </c>
      <c r="E10" s="4"/>
      <c r="F10" s="4">
        <v>10.39</v>
      </c>
    </row>
    <row r="11" spans="4:6" ht="13.5" thickBot="1">
      <c r="D11" s="5">
        <f>SUM(D7:D10)</f>
        <v>4827.31425</v>
      </c>
      <c r="E11" s="4"/>
      <c r="F11" s="5">
        <f>SUM(F7:F10)</f>
        <v>4520.280000000001</v>
      </c>
    </row>
    <row r="12" spans="4:6" ht="12.75">
      <c r="D12" s="4"/>
      <c r="E12" s="4"/>
      <c r="F12" s="4"/>
    </row>
    <row r="13" spans="4:6" ht="13.5" thickBot="1">
      <c r="D13" s="4"/>
      <c r="E13" s="4"/>
      <c r="F13" s="4"/>
    </row>
    <row r="14" spans="2:6" ht="13.5" thickBot="1">
      <c r="B14" s="2" t="s">
        <v>14</v>
      </c>
      <c r="D14" s="4"/>
      <c r="E14" s="4"/>
      <c r="F14" s="4"/>
    </row>
    <row r="15" spans="2:6" ht="12.75">
      <c r="B15" s="9" t="s">
        <v>2</v>
      </c>
      <c r="D15" s="4">
        <v>0</v>
      </c>
      <c r="E15" s="4"/>
      <c r="F15" s="4">
        <v>71.86</v>
      </c>
    </row>
    <row r="16" spans="2:6" ht="12.75">
      <c r="B16" t="s">
        <v>3</v>
      </c>
      <c r="D16" s="4">
        <v>100</v>
      </c>
      <c r="E16" s="4"/>
      <c r="F16" s="4">
        <v>50.99</v>
      </c>
    </row>
    <row r="17" spans="2:6" ht="12.75">
      <c r="B17" t="s">
        <v>4</v>
      </c>
      <c r="D17" s="4">
        <v>30</v>
      </c>
      <c r="E17" s="4"/>
      <c r="F17" s="4">
        <v>12.6</v>
      </c>
    </row>
    <row r="18" spans="2:6" ht="12.75">
      <c r="B18" t="s">
        <v>80</v>
      </c>
      <c r="D18" s="4">
        <v>1200</v>
      </c>
      <c r="E18" s="4"/>
      <c r="F18" s="4">
        <v>1192.63</v>
      </c>
    </row>
    <row r="19" spans="2:6" ht="12.75">
      <c r="B19" t="s">
        <v>76</v>
      </c>
      <c r="D19" s="4">
        <v>0</v>
      </c>
      <c r="E19" s="4"/>
      <c r="F19" s="4">
        <v>-97</v>
      </c>
    </row>
    <row r="20" spans="2:6" ht="12.75">
      <c r="B20" s="11" t="s">
        <v>7</v>
      </c>
      <c r="C20" s="11"/>
      <c r="D20" s="12">
        <v>0</v>
      </c>
      <c r="E20" s="4"/>
      <c r="F20" s="4"/>
    </row>
    <row r="21" spans="2:6" ht="12.75">
      <c r="B21" t="s">
        <v>53</v>
      </c>
      <c r="D21" s="4">
        <v>500</v>
      </c>
      <c r="E21" s="4"/>
      <c r="F21" s="4"/>
    </row>
    <row r="22" spans="2:6" ht="12.75">
      <c r="B22" t="s">
        <v>81</v>
      </c>
      <c r="D22" s="4">
        <v>90</v>
      </c>
      <c r="E22" s="4"/>
      <c r="F22" s="4">
        <v>78.35</v>
      </c>
    </row>
    <row r="23" spans="4:6" ht="13.5" thickBot="1">
      <c r="D23" s="4"/>
      <c r="E23" s="4"/>
      <c r="F23" s="4"/>
    </row>
    <row r="24" spans="4:6" ht="13.5" thickBot="1">
      <c r="D24" s="5">
        <f>SUM(D15:D23)</f>
        <v>1920</v>
      </c>
      <c r="E24" s="4"/>
      <c r="F24" s="5">
        <f>SUM(F15:F23)</f>
        <v>1309.43</v>
      </c>
    </row>
    <row r="25" spans="4:6" ht="13.5" thickBot="1">
      <c r="D25" s="4"/>
      <c r="E25" s="4"/>
      <c r="F25" s="4"/>
    </row>
    <row r="26" spans="3:6" ht="13.5" thickBot="1">
      <c r="C26" s="1" t="s">
        <v>13</v>
      </c>
      <c r="D26" s="5">
        <f>+D11-D24</f>
        <v>2907.3142500000004</v>
      </c>
      <c r="E26" s="4"/>
      <c r="F26" s="5">
        <f>+F11-F24</f>
        <v>3210.8500000000004</v>
      </c>
    </row>
  </sheetData>
  <sheetProtection/>
  <mergeCells count="1">
    <mergeCell ref="B4:F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PREVISIONNEL AJEC</dc:subject>
  <dc:creator>BERRIOT</dc:creator>
  <cp:keywords/>
  <dc:description/>
  <cp:lastModifiedBy>Michel Lecroq</cp:lastModifiedBy>
  <cp:lastPrinted>2023-06-22T08:47:08Z</cp:lastPrinted>
  <dcterms:created xsi:type="dcterms:W3CDTF">2009-04-15T09:14:39Z</dcterms:created>
  <dcterms:modified xsi:type="dcterms:W3CDTF">2023-07-16T13:03:27Z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